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2260" windowHeight="12645" tabRatio="945"/>
  </bookViews>
  <sheets>
    <sheet name="26-3" sheetId="159" r:id="rId1"/>
    <sheet name="27-3" sheetId="160" r:id="rId2"/>
    <sheet name="28-3" sheetId="161" r:id="rId3"/>
    <sheet name="30-3" sheetId="162" r:id="rId4"/>
    <sheet name="31-3" sheetId="163" r:id="rId5"/>
    <sheet name="1-4" sheetId="164" r:id="rId6"/>
    <sheet name="2-4" sheetId="165" r:id="rId7"/>
    <sheet name="3-4" sheetId="166" r:id="rId8"/>
    <sheet name="4-4" sheetId="167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167" l="1"/>
  <c r="B32" i="167"/>
  <c r="G6" i="167"/>
  <c r="G7" i="167" s="1"/>
  <c r="G8" i="167" s="1"/>
  <c r="G9" i="167" s="1"/>
  <c r="G10" i="167" s="1"/>
  <c r="G11" i="167" l="1"/>
  <c r="G12" i="167" s="1"/>
  <c r="G13" i="167" s="1"/>
  <c r="G14" i="167" s="1"/>
  <c r="G15" i="167" s="1"/>
  <c r="G16" i="167" s="1"/>
  <c r="G17" i="167" s="1"/>
  <c r="G18" i="167" s="1"/>
  <c r="G19" i="167" s="1"/>
  <c r="G20" i="167" s="1"/>
  <c r="G21" i="167" s="1"/>
  <c r="G22" i="167" s="1"/>
  <c r="G23" i="167" s="1"/>
  <c r="G24" i="167" s="1"/>
  <c r="G25" i="167" s="1"/>
  <c r="G26" i="167" s="1"/>
  <c r="G27" i="167" s="1"/>
  <c r="G28" i="167" s="1"/>
  <c r="G29" i="167" s="1"/>
  <c r="D32" i="167" l="1"/>
  <c r="G3" i="167"/>
  <c r="G4" i="167" s="1"/>
  <c r="G5" i="167" s="1"/>
  <c r="F42" i="167"/>
  <c r="F41" i="167"/>
  <c r="F40" i="167"/>
  <c r="F39" i="167"/>
  <c r="F38" i="167"/>
  <c r="F37" i="167"/>
  <c r="F36" i="167"/>
  <c r="I32" i="167"/>
  <c r="G32" i="167"/>
  <c r="F32" i="167"/>
  <c r="E32" i="167"/>
  <c r="F43" i="167" l="1"/>
  <c r="H32" i="167"/>
  <c r="B33" i="167"/>
  <c r="F44" i="167" s="1"/>
  <c r="F45" i="167" s="1"/>
  <c r="F42" i="166" l="1"/>
  <c r="F41" i="166"/>
  <c r="F40" i="166"/>
  <c r="F39" i="166"/>
  <c r="F38" i="166"/>
  <c r="F37" i="166"/>
  <c r="F36" i="166"/>
  <c r="F35" i="166"/>
  <c r="F34" i="166"/>
  <c r="F33" i="166"/>
  <c r="B30" i="166"/>
  <c r="I29" i="166"/>
  <c r="H29" i="166"/>
  <c r="G29" i="166"/>
  <c r="F29" i="166"/>
  <c r="E29" i="166"/>
  <c r="D29" i="166"/>
  <c r="C29" i="166"/>
  <c r="B29" i="166"/>
  <c r="G26" i="166"/>
  <c r="G25" i="166"/>
  <c r="G24" i="166"/>
  <c r="G23" i="166"/>
  <c r="G22" i="166"/>
  <c r="G21" i="166"/>
  <c r="G20" i="166"/>
  <c r="G19" i="166"/>
  <c r="G18" i="166"/>
  <c r="G17" i="166"/>
  <c r="G16" i="166"/>
  <c r="G15" i="166"/>
  <c r="G14" i="166"/>
  <c r="G13" i="166"/>
  <c r="G12" i="166"/>
  <c r="G11" i="166"/>
  <c r="G10" i="166"/>
  <c r="G9" i="166"/>
  <c r="G8" i="166"/>
  <c r="G7" i="166"/>
  <c r="G6" i="166"/>
  <c r="G5" i="166"/>
  <c r="G4" i="166"/>
  <c r="F37" i="165"/>
  <c r="F36" i="165"/>
  <c r="F35" i="165"/>
  <c r="F34" i="165"/>
  <c r="F33" i="165"/>
  <c r="F32" i="165"/>
  <c r="F31" i="165"/>
  <c r="F30" i="165"/>
  <c r="G26" i="165"/>
  <c r="F26" i="165"/>
  <c r="E26" i="165"/>
  <c r="D26" i="165"/>
  <c r="C26" i="165"/>
  <c r="B27" i="165" s="1"/>
  <c r="F38" i="165" s="1"/>
  <c r="F39" i="165" s="1"/>
  <c r="B26" i="165"/>
  <c r="G22" i="165"/>
  <c r="G23" i="165" s="1"/>
  <c r="G21" i="165"/>
  <c r="G20" i="165"/>
  <c r="G19" i="165"/>
  <c r="G18" i="165"/>
  <c r="G17" i="165"/>
  <c r="G16" i="165"/>
  <c r="G15" i="165"/>
  <c r="G14" i="165"/>
  <c r="G13" i="165"/>
  <c r="G12" i="165"/>
  <c r="G11" i="165"/>
  <c r="G10" i="165"/>
  <c r="G9" i="165"/>
  <c r="G8" i="165"/>
  <c r="G7" i="165"/>
  <c r="G6" i="165"/>
  <c r="G5" i="165"/>
  <c r="G4" i="165"/>
  <c r="F39" i="164"/>
  <c r="F38" i="164"/>
  <c r="F37" i="164"/>
  <c r="F36" i="164"/>
  <c r="F35" i="164"/>
  <c r="F34" i="164"/>
  <c r="F33" i="164"/>
  <c r="F32" i="164"/>
  <c r="F31" i="164"/>
  <c r="D31" i="164"/>
  <c r="F30" i="164"/>
  <c r="D30" i="164"/>
  <c r="B27" i="164"/>
  <c r="H26" i="164"/>
  <c r="G26" i="164"/>
  <c r="F26" i="164"/>
  <c r="E26" i="164"/>
  <c r="D26" i="164"/>
  <c r="C26" i="164"/>
  <c r="B26" i="164"/>
  <c r="G23" i="164"/>
  <c r="G22" i="164"/>
  <c r="G21" i="164"/>
  <c r="G20" i="164"/>
  <c r="G19" i="164"/>
  <c r="G18" i="164"/>
  <c r="G17" i="164"/>
  <c r="G16" i="164"/>
  <c r="G15" i="164"/>
  <c r="G14" i="164"/>
  <c r="G13" i="164"/>
  <c r="G12" i="164"/>
  <c r="G11" i="164"/>
  <c r="G10" i="164"/>
  <c r="G9" i="164"/>
  <c r="G8" i="164"/>
  <c r="G7" i="164"/>
  <c r="G6" i="164"/>
  <c r="G5" i="164"/>
  <c r="G4" i="164"/>
  <c r="F26" i="163"/>
  <c r="F25" i="163"/>
  <c r="F24" i="163"/>
  <c r="F23" i="163"/>
  <c r="F22" i="163"/>
  <c r="F21" i="163"/>
  <c r="F20" i="163"/>
  <c r="F19" i="163"/>
  <c r="F18" i="163"/>
  <c r="F17" i="163"/>
  <c r="B14" i="163"/>
  <c r="H13" i="163"/>
  <c r="G13" i="163"/>
  <c r="F13" i="163"/>
  <c r="E13" i="163"/>
  <c r="D13" i="163"/>
  <c r="C13" i="163"/>
  <c r="B13" i="163"/>
  <c r="G10" i="163"/>
  <c r="G9" i="163"/>
  <c r="G8" i="163"/>
  <c r="G7" i="163"/>
  <c r="G6" i="163"/>
  <c r="G5" i="163"/>
  <c r="G4" i="163"/>
  <c r="F31" i="162"/>
  <c r="F30" i="162"/>
  <c r="F29" i="162"/>
  <c r="F28" i="162"/>
  <c r="F27" i="162"/>
  <c r="F26" i="162"/>
  <c r="F25" i="162"/>
  <c r="F24" i="162"/>
  <c r="F23" i="162"/>
  <c r="F22" i="162"/>
  <c r="D22" i="162"/>
  <c r="B19" i="162"/>
  <c r="H18" i="162"/>
  <c r="G18" i="162"/>
  <c r="F18" i="162"/>
  <c r="E18" i="162"/>
  <c r="D18" i="162"/>
  <c r="C18" i="162"/>
  <c r="B18" i="162"/>
  <c r="G15" i="162"/>
  <c r="G14" i="162"/>
  <c r="G13" i="162"/>
  <c r="G12" i="162"/>
  <c r="G11" i="162"/>
  <c r="G10" i="162"/>
  <c r="G9" i="162"/>
  <c r="G8" i="162"/>
  <c r="G7" i="162"/>
  <c r="G6" i="162"/>
  <c r="G5" i="162"/>
  <c r="G4" i="162"/>
  <c r="F38" i="161"/>
  <c r="F37" i="161"/>
  <c r="F36" i="161"/>
  <c r="F35" i="161"/>
  <c r="F34" i="161"/>
  <c r="F33" i="161"/>
  <c r="F32" i="161"/>
  <c r="F31" i="161"/>
  <c r="F30" i="161"/>
  <c r="F29" i="161"/>
  <c r="B26" i="161"/>
  <c r="H25" i="161"/>
  <c r="G25" i="161"/>
  <c r="F25" i="161"/>
  <c r="E25" i="161"/>
  <c r="D25" i="161"/>
  <c r="C25" i="161"/>
  <c r="B25" i="161"/>
  <c r="G22" i="161"/>
  <c r="G21" i="161"/>
  <c r="G20" i="161"/>
  <c r="G19" i="161"/>
  <c r="G18" i="161"/>
  <c r="G17" i="161"/>
  <c r="G16" i="161"/>
  <c r="G15" i="161"/>
  <c r="G14" i="161"/>
  <c r="G13" i="161"/>
  <c r="G12" i="161"/>
  <c r="G11" i="161"/>
  <c r="G10" i="161"/>
  <c r="G9" i="161"/>
  <c r="G8" i="161"/>
  <c r="G7" i="161"/>
  <c r="G6" i="161"/>
  <c r="G5" i="161"/>
  <c r="G4" i="161"/>
  <c r="G3" i="161"/>
  <c r="F28" i="160"/>
  <c r="F27" i="160"/>
  <c r="F26" i="160"/>
  <c r="F25" i="160"/>
  <c r="F24" i="160"/>
  <c r="F23" i="160"/>
  <c r="F22" i="160"/>
  <c r="F21" i="160"/>
  <c r="F20" i="160"/>
  <c r="F19" i="160"/>
  <c r="B16" i="160"/>
  <c r="H15" i="160"/>
  <c r="G15" i="160"/>
  <c r="F15" i="160"/>
  <c r="E15" i="160"/>
  <c r="D15" i="160"/>
  <c r="C15" i="160"/>
  <c r="B15" i="160"/>
  <c r="G12" i="160"/>
  <c r="G11" i="160"/>
  <c r="G10" i="160"/>
  <c r="G9" i="160"/>
  <c r="G8" i="160"/>
  <c r="G7" i="160"/>
  <c r="G6" i="160"/>
  <c r="G5" i="160"/>
  <c r="G4" i="160"/>
  <c r="F28" i="159"/>
  <c r="F27" i="159"/>
  <c r="F26" i="159"/>
  <c r="F25" i="159"/>
  <c r="F24" i="159"/>
  <c r="F23" i="159"/>
  <c r="F22" i="159"/>
  <c r="F21" i="159"/>
  <c r="F20" i="159"/>
  <c r="F19" i="159"/>
  <c r="B16" i="159"/>
  <c r="H15" i="159"/>
  <c r="G15" i="159"/>
  <c r="F15" i="159"/>
  <c r="E15" i="159"/>
  <c r="D15" i="159"/>
  <c r="C15" i="159"/>
  <c r="B15" i="159"/>
  <c r="G12" i="159"/>
  <c r="G11" i="159"/>
  <c r="G10" i="159"/>
  <c r="G9" i="159"/>
  <c r="G8" i="159"/>
  <c r="G7" i="159"/>
  <c r="G6" i="159"/>
  <c r="G5" i="159"/>
  <c r="G4" i="159"/>
  <c r="G3" i="159"/>
  <c r="H26" i="165" l="1"/>
</calcChain>
</file>

<file path=xl/sharedStrings.xml><?xml version="1.0" encoding="utf-8"?>
<sst xmlns="http://schemas.openxmlformats.org/spreadsheetml/2006/main" count="670" uniqueCount="227">
  <si>
    <t>التاريخ</t>
  </si>
  <si>
    <t>مدين</t>
  </si>
  <si>
    <t>دائن</t>
  </si>
  <si>
    <t>رصيد</t>
  </si>
  <si>
    <t>بيان</t>
  </si>
  <si>
    <t>ملاحظات</t>
  </si>
  <si>
    <t xml:space="preserve">ناصر سيد محمد </t>
  </si>
  <si>
    <t>وائل سعد سلومه</t>
  </si>
  <si>
    <t xml:space="preserve">محسن بكري جودة </t>
  </si>
  <si>
    <t xml:space="preserve">الحاج احمد كشري </t>
  </si>
  <si>
    <t>ايمن عوض الله</t>
  </si>
  <si>
    <t>نبيل شعبان</t>
  </si>
  <si>
    <t xml:space="preserve">سلفة </t>
  </si>
  <si>
    <t>عهدة</t>
  </si>
  <si>
    <t>رقم لسند صرف</t>
  </si>
  <si>
    <t>الاسم</t>
  </si>
  <si>
    <t>احمد عزت</t>
  </si>
  <si>
    <t>احمد كشري</t>
  </si>
  <si>
    <t>خزينة احمد عزت</t>
  </si>
  <si>
    <t xml:space="preserve">خزينة الحاج احمد </t>
  </si>
  <si>
    <t xml:space="preserve">اسلام بدوي </t>
  </si>
  <si>
    <t>رصيد سابق</t>
  </si>
  <si>
    <t>ايراد المطعم</t>
  </si>
  <si>
    <t>رصيد مرحل</t>
  </si>
  <si>
    <t>الخزينة</t>
  </si>
  <si>
    <t>عيد طوب اسمنتي</t>
  </si>
  <si>
    <t>ادهم كشري</t>
  </si>
  <si>
    <t xml:space="preserve">رقم سند استلام </t>
  </si>
  <si>
    <t>مصروفات من خزينة الحاج</t>
  </si>
  <si>
    <t xml:space="preserve">رصيد خزينة احمد عزت </t>
  </si>
  <si>
    <t>لاغي</t>
  </si>
  <si>
    <t>شهاب احمد</t>
  </si>
  <si>
    <t>رمضان سيد - محمد على حديد</t>
  </si>
  <si>
    <t>رصيد خزينة</t>
  </si>
  <si>
    <t>هاني القاياتي</t>
  </si>
  <si>
    <t>سلفه</t>
  </si>
  <si>
    <t>مريم وايه احمد السيد</t>
  </si>
  <si>
    <t xml:space="preserve">نبيل شعبان </t>
  </si>
  <si>
    <t xml:space="preserve">حاتم النني </t>
  </si>
  <si>
    <t>جرد النقدية</t>
  </si>
  <si>
    <t>العدد</t>
  </si>
  <si>
    <t>الفئة</t>
  </si>
  <si>
    <t>المبلغ</t>
  </si>
  <si>
    <t>الرصيد الدفتري</t>
  </si>
  <si>
    <t>الرصيد الفعلى</t>
  </si>
  <si>
    <t>الفرق</t>
  </si>
  <si>
    <t xml:space="preserve">عمر على </t>
  </si>
  <si>
    <t>عهده</t>
  </si>
  <si>
    <t>محمود عوض الله</t>
  </si>
  <si>
    <t>تامر بردي</t>
  </si>
  <si>
    <t xml:space="preserve">محمد كشري </t>
  </si>
  <si>
    <t xml:space="preserve">ايمن عوض الله </t>
  </si>
  <si>
    <t>الحاج اسامه رشدي</t>
  </si>
  <si>
    <t>محمد كشري</t>
  </si>
  <si>
    <t>دخول من الحاج</t>
  </si>
  <si>
    <t xml:space="preserve">عهدة </t>
  </si>
  <si>
    <t>محسن بكري جوده</t>
  </si>
  <si>
    <t xml:space="preserve">الحاج احمد </t>
  </si>
  <si>
    <t xml:space="preserve">مشتريات المحل حسب المرفق </t>
  </si>
  <si>
    <t>مريان مرقس مهني جرجس</t>
  </si>
  <si>
    <t xml:space="preserve">علي كشري </t>
  </si>
  <si>
    <t xml:space="preserve">اسلام كشري </t>
  </si>
  <si>
    <t xml:space="preserve">مسحوبات </t>
  </si>
  <si>
    <t>محمد عوض الله</t>
  </si>
  <si>
    <t>مصروفات من 
خزينة احمد عزت</t>
  </si>
  <si>
    <t>مسحوبات</t>
  </si>
  <si>
    <t>مشتريات للمحل</t>
  </si>
  <si>
    <t>الحاج احمد كشري</t>
  </si>
  <si>
    <t>سداد السلفه المستحقة</t>
  </si>
  <si>
    <t>البنك</t>
  </si>
  <si>
    <t xml:space="preserve">احمد الجبيلي </t>
  </si>
  <si>
    <t xml:space="preserve">معتز احمد مصطفي </t>
  </si>
  <si>
    <t>ابو حازم</t>
  </si>
  <si>
    <t>امين عرفه ويمنى فوزي</t>
  </si>
  <si>
    <t>محمد ربيع شعبان</t>
  </si>
  <si>
    <t>حركة البنك</t>
  </si>
  <si>
    <t>دفعة من ح الحديد</t>
  </si>
  <si>
    <t xml:space="preserve">الفا للالوميتال </t>
  </si>
  <si>
    <t>رمضان سيد - محمد علي حديد</t>
  </si>
  <si>
    <t xml:space="preserve">سلفه </t>
  </si>
  <si>
    <t>عماد جلال عبود</t>
  </si>
  <si>
    <t>احمد الجبيلى</t>
  </si>
  <si>
    <t>محمد صابر</t>
  </si>
  <si>
    <t xml:space="preserve">محمد طلب </t>
  </si>
  <si>
    <t>خالد طارق ابراهيم</t>
  </si>
  <si>
    <t xml:space="preserve">تامر بردي </t>
  </si>
  <si>
    <t xml:space="preserve">الحاج اسامه رشدي </t>
  </si>
  <si>
    <t>علي كشري</t>
  </si>
  <si>
    <t xml:space="preserve">قسط وحدة سكنية 130م الدور 6- برج بي10- فيو بارك </t>
  </si>
  <si>
    <t>دفعة من ح/ اعمال الوميتال طريق مصر اسكندرية</t>
  </si>
  <si>
    <t xml:space="preserve">ح/ تشوينات قحافة </t>
  </si>
  <si>
    <t>مصطفى شركة العاصمة</t>
  </si>
  <si>
    <t>مسحوبات بيد الحاج تامر بردي</t>
  </si>
  <si>
    <t>؟؟؟؟؟؟؟؟؟؟؟؟؟؟؟؟</t>
  </si>
  <si>
    <t>قيمة الوديعة لشقة 119م - الدور 8 - برج المنارة</t>
  </si>
  <si>
    <t>دفتر الوديعة</t>
  </si>
  <si>
    <t>ماجد مصطفي عبدالمولي عبدالنبي</t>
  </si>
  <si>
    <t>قسط وحده سكنيه 183 م الدور 5 علوي - برج B ابراج المستقبل عن شهر 4 لعام 2024</t>
  </si>
  <si>
    <t>محمد محمود خميس</t>
  </si>
  <si>
    <t xml:space="preserve">قسط وحده سكنيه 139 م الدور 2 علوي - برج A8 فيو بارك </t>
  </si>
  <si>
    <t xml:space="preserve">سيد حامد </t>
  </si>
  <si>
    <t>تصفيه حساب مستخلص رقم 6 برج B2 فيو بارك</t>
  </si>
  <si>
    <t>من حساب محاره مستخلص رقم 4 برج B7 فيو بارك</t>
  </si>
  <si>
    <t xml:space="preserve">بيد حاتم صيانه السياره </t>
  </si>
  <si>
    <t>علي محمد علي رجب</t>
  </si>
  <si>
    <t xml:space="preserve">من قيمه 4 عدادات كهرباء لاربع وحدات اداري دور اول علوي برج المناره </t>
  </si>
  <si>
    <t>تسوية عهدة ترخيص الدبابة</t>
  </si>
  <si>
    <t xml:space="preserve">عمر احمد شعبان </t>
  </si>
  <si>
    <t xml:space="preserve">قسط شقة اداري 87م برج اي - المستقبل </t>
  </si>
  <si>
    <t xml:space="preserve">قسط شقة اداري 79م برج دي - المستقبل </t>
  </si>
  <si>
    <t xml:space="preserve">قسط شقة اداري 79م برج دي - المستقبل - تحويل بنكي </t>
  </si>
  <si>
    <t xml:space="preserve">قسط وحدة سكنية 138م الدور السادس برج بي10- فيو بارك </t>
  </si>
  <si>
    <t xml:space="preserve">قيمة زيادة - 60000ج فودافون احمد عزت و60الف فودافون شهاب </t>
  </si>
  <si>
    <t xml:space="preserve">احمد محمد محمود </t>
  </si>
  <si>
    <t xml:space="preserve">قسط وحدة سكنية 183م الدور التاسع برج دي - المستقبل </t>
  </si>
  <si>
    <t xml:space="preserve">كيرلس سامي حنا </t>
  </si>
  <si>
    <t>جزء من وديعة الصيانة برج المنارة شقة 185م</t>
  </si>
  <si>
    <t xml:space="preserve">محسن رمضان حسن </t>
  </si>
  <si>
    <t xml:space="preserve">سداد جزاء من مستخلص 4- برج المنيرة </t>
  </si>
  <si>
    <t xml:space="preserve">شيك يصرف باسم محمد علي </t>
  </si>
  <si>
    <t xml:space="preserve">من ح/ الحديد - شيك </t>
  </si>
  <si>
    <t xml:space="preserve">مسحوبات - بيد محمد صابر </t>
  </si>
  <si>
    <t xml:space="preserve">قسط شقة 139م الدور الثالث برج اي 8 -فيو بارك </t>
  </si>
  <si>
    <t xml:space="preserve">نسمه سيد ابراهيم محمد </t>
  </si>
  <si>
    <t xml:space="preserve">قسط شقة 178م الدور الثامن برج دي ابراج المستقبل - تحويل بنكي </t>
  </si>
  <si>
    <t xml:space="preserve">قسط شقة 138م الدور السادس اي9 - فيو بارك </t>
  </si>
  <si>
    <t xml:space="preserve">محمود محمد مجدي </t>
  </si>
  <si>
    <t xml:space="preserve">شقة 173م الدور الرابع برج دي - المستقبل </t>
  </si>
  <si>
    <t xml:space="preserve">مسحوبات -عمولة معتز احمد مصطفي </t>
  </si>
  <si>
    <t xml:space="preserve">محسن رمضان </t>
  </si>
  <si>
    <t xml:space="preserve">دفعة 2 من م4- برج المنيرة </t>
  </si>
  <si>
    <t xml:space="preserve">عهدة بيد حاتم النني </t>
  </si>
  <si>
    <t>تحويل بنكي قسط نسمه السيد سند 1815</t>
  </si>
  <si>
    <t xml:space="preserve">محمد فاضل عويس عبد الله </t>
  </si>
  <si>
    <t xml:space="preserve">قسط شقة 185م الدور العاشر برج دي - المستقبل </t>
  </si>
  <si>
    <t xml:space="preserve">صالح ابراهيم وشيماء السيد </t>
  </si>
  <si>
    <t xml:space="preserve">احمد محمد العشيري </t>
  </si>
  <si>
    <t xml:space="preserve">قسط برج سي- المستقبل </t>
  </si>
  <si>
    <t xml:space="preserve">محمد صابر ممس </t>
  </si>
  <si>
    <t xml:space="preserve">مصطفي شركة العاصمة </t>
  </si>
  <si>
    <t>قسط شقة 130م الدور الثاني برج بي6 - فيو بارك -فودافون كاش
احمد عزت</t>
  </si>
  <si>
    <t xml:space="preserve">مرتجع من مقدم شقة 308م برج دي الدور الثالث - المستقبل </t>
  </si>
  <si>
    <t>عبدالرحمن احمد مصطفي</t>
  </si>
  <si>
    <t>قسط وحده سكنيه 135 م الدور السادس برج A3 فيو بارك</t>
  </si>
  <si>
    <t>قسط وحده سكنيه 139 م الدور الثالث برج A8 فيو بارك</t>
  </si>
  <si>
    <t xml:space="preserve">قسط وحده سكنيه 158 م الدور السادس برج c ابراج المستقبل </t>
  </si>
  <si>
    <t xml:space="preserve">قيمه عداد مياه 5500 و قيمه 4500 ماتور مياه و 11000 عداد الكهرباء </t>
  </si>
  <si>
    <t xml:space="preserve">خيري محمد محمد </t>
  </si>
  <si>
    <t xml:space="preserve">جزء من قيمه الوديعه - مساحه 153 م الدور السابع - برج المناره - باقي 10000 </t>
  </si>
  <si>
    <t xml:space="preserve">محمد جابر محمد سالم - هاجر محمد ابراهيم </t>
  </si>
  <si>
    <t>عهده ( 15000 من حساب البنا + 4000 عطله اللودر )</t>
  </si>
  <si>
    <t>من ح الطوب</t>
  </si>
  <si>
    <t xml:space="preserve">مسحوبات بيد د علاء </t>
  </si>
  <si>
    <t>من ح تشوينات قارون</t>
  </si>
  <si>
    <t xml:space="preserve">محمد صابر </t>
  </si>
  <si>
    <t>مسحوبات احمد الامير</t>
  </si>
  <si>
    <t>100سلك و بريل + 1350 انابيب غاز + 200 شحن كهرباء + 1400 شيكاره عدس</t>
  </si>
  <si>
    <t>عهده ( دفعه للشيخ خالد تحويل فودافون كاش من أ / احمد عزت )</t>
  </si>
  <si>
    <t xml:space="preserve">2700من ح الكمبرسير طارق المنياوي + 500 من ح الصواريخ </t>
  </si>
  <si>
    <t xml:space="preserve">سداد مستخلص 4 برج المنيره </t>
  </si>
  <si>
    <t>قسط شقه 139 الدور الرابع برج A8 فيو بارك</t>
  </si>
  <si>
    <t xml:space="preserve">مصطفي عبدالهادي محمود </t>
  </si>
  <si>
    <t xml:space="preserve">قسط شقه 181 الدور السادس برج B ابراج المستقبل </t>
  </si>
  <si>
    <t xml:space="preserve">مصطفي راجح محمود </t>
  </si>
  <si>
    <t xml:space="preserve">قسط وحده سكنيه 183 م الدور الثامن B فيو بارك </t>
  </si>
  <si>
    <t xml:space="preserve">قسط وحده سكنيه 175 م الدور الثاني B6 فيو بارك </t>
  </si>
  <si>
    <t>عاطف سعد بدالمولي</t>
  </si>
  <si>
    <t xml:space="preserve">مسحوبات بيد ادهم كشري </t>
  </si>
  <si>
    <t>سفله من السوهاجى</t>
  </si>
  <si>
    <t xml:space="preserve">محمود احمد عبد الحيم </t>
  </si>
  <si>
    <t xml:space="preserve">قسط وحدة سكنية 139م الدور الرابع A8- فيو بارك </t>
  </si>
  <si>
    <t>خيري محمد محمد</t>
  </si>
  <si>
    <t xml:space="preserve">من ح/ رمل شقة 153م الدور السابع برج المنارة </t>
  </si>
  <si>
    <t xml:space="preserve">ايهاب احمد عاصم هاشم </t>
  </si>
  <si>
    <t>مقدم وحدة سكنية 178م الدور السابع برج C2 ابراج المستقبل</t>
  </si>
  <si>
    <t>×××××××</t>
  </si>
  <si>
    <t xml:space="preserve">السعودي بلاست </t>
  </si>
  <si>
    <t xml:space="preserve">جزء من ح/ فاتورة علب كشري </t>
  </si>
  <si>
    <t xml:space="preserve">الفا للوميتال </t>
  </si>
  <si>
    <t xml:space="preserve">دفعة من ح/ اعمال الوميتال طريق مصر اسكندرية </t>
  </si>
  <si>
    <t xml:space="preserve">نشوي محمد عيد علي </t>
  </si>
  <si>
    <t>دفعة من ح خرسانة ابراج المستقبل</t>
  </si>
  <si>
    <t>فاتورة كحك العيد</t>
  </si>
  <si>
    <t>فودافون عزت</t>
  </si>
  <si>
    <t>فودافون شهاب</t>
  </si>
  <si>
    <t>فودافون كاش احمد عزت</t>
  </si>
  <si>
    <t xml:space="preserve">محمد نجم الدين عبد العظيم </t>
  </si>
  <si>
    <t xml:space="preserve">قسط وحدة سكنية 135م الدور الثاني A3- فيو بارك </t>
  </si>
  <si>
    <t xml:space="preserve">وائل سعيد محمد جمعة </t>
  </si>
  <si>
    <t xml:space="preserve">قسط وحدة سكنية 150 الدور الثالث B1- فيو بارك </t>
  </si>
  <si>
    <t xml:space="preserve">سداد باقي فاتورة علب الكشري </t>
  </si>
  <si>
    <t xml:space="preserve">خالد طارق </t>
  </si>
  <si>
    <t>جزء من مستخلص برج B2</t>
  </si>
  <si>
    <t xml:space="preserve">محمد الشيمي </t>
  </si>
  <si>
    <t>من ح/ ايصال امانة مركز التجميل سيتي بلازا</t>
  </si>
  <si>
    <t>سلفه من راتب شهر 4 لعام 2024</t>
  </si>
  <si>
    <t>قسط وحدة سكنية 185م - الدور 2 - المنارة</t>
  </si>
  <si>
    <t xml:space="preserve">احمد محسن محمد </t>
  </si>
  <si>
    <t xml:space="preserve">دفعه من قيمه عداد الكهرباء الدور ال 11 - برج المناره </t>
  </si>
  <si>
    <t xml:space="preserve">قيمه دفعه ربع سنويه عن وحده سكنيه 143 م الدور 11 - برج المناره </t>
  </si>
  <si>
    <t xml:space="preserve">ولاء محسن محمد </t>
  </si>
  <si>
    <t xml:space="preserve">قسط وحده سكنيه 161 م الدور السادس - برج A10 - فيو بارك </t>
  </si>
  <si>
    <t xml:space="preserve">مسحوبات بيد محمد صابر </t>
  </si>
  <si>
    <t>خالد طارق ابراهيم - الكهربائي</t>
  </si>
  <si>
    <t xml:space="preserve">دفعه 2 من نهائي مستخلص 7 </t>
  </si>
  <si>
    <t>سيد حامد محاره</t>
  </si>
  <si>
    <t>جزء من مستخلص 5 محاره برج B7 فيو بارك</t>
  </si>
  <si>
    <t xml:space="preserve">الفا الوميتال </t>
  </si>
  <si>
    <t xml:space="preserve">دفعه من اعمال الوميتال عماره طريق مصر اسكندريه </t>
  </si>
  <si>
    <t>تصليح لاب الحسابات</t>
  </si>
  <si>
    <t>علي رجب جوده</t>
  </si>
  <si>
    <t xml:space="preserve">دفعه من اعمال توريد و تركيب حلوق خشب فيو بارك </t>
  </si>
  <si>
    <t xml:space="preserve">مسحوبات بيد محمد صابر ( مستحقات السوهاجي و باقي 485 الف ) </t>
  </si>
  <si>
    <t>خالد فتحي كهربائي - سيتى بلازا</t>
  </si>
  <si>
    <t xml:space="preserve">قسط وحده سكنيه 205 م الدور الأول - برج B2  - فيو بارك </t>
  </si>
  <si>
    <t xml:space="preserve">قسط وحده سكنيه 185 م الدور الثاني برج B1 فيو بارك </t>
  </si>
  <si>
    <t>مسحوبات الحاج محمد رشدي</t>
  </si>
  <si>
    <t>احمد مجدي حافظ</t>
  </si>
  <si>
    <t>جزء من وديعة شقة 184م - الدور 8 -برج المنارة</t>
  </si>
  <si>
    <t>دفعات نقدية</t>
  </si>
  <si>
    <t>محد احمد عبد العليم</t>
  </si>
  <si>
    <t>قسط وحدة سكنية 149م - الدور 8 - برجA8 - فيو بارك</t>
  </si>
  <si>
    <t xml:space="preserve">احمد حسين ( محمد طه ) </t>
  </si>
  <si>
    <t xml:space="preserve">قسط محل 25 م ابراج المستقبل </t>
  </si>
  <si>
    <t>من ح الخرسانه المسلح ابراج المستقبل</t>
  </si>
  <si>
    <t xml:space="preserve">مصروفات الحي لخروج اللودر </t>
  </si>
  <si>
    <t>حساب فاتوره توابل المطعم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</si>
</sst>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د_._إ_._‏_-;\-* #,##0.00\ _د_._إ_._‏_-;_-* &quot;-&quot;??\ _د_._إ_._‏_-;_-@_-"/>
    <numFmt numFmtId="164" formatCode="_-* #,##0\ _ج_._م_._‏_-;\-* #,##0\ _ج_._م_._‏_-;_-* &quot;-&quot;??\ _ج_._م_._‏_-;_-@_-"/>
    <numFmt numFmtId="165" formatCode="_-* #,##0\ _د_._إ_._‏_-;\-* #,##0\ _د_._إ_._‏_-;_-* &quot;-&quot;??\ _د_._إ_._‏_-;_-@_-"/>
    <numFmt numFmtId="166" formatCode="_-* #,##0.00\ _ج_._م_._‏_-;\-* #,##0.00\ _ج_._م_._‏_-;_-* &quot;-&quot;??\ _ج_._م_._‏_-;_-@_-"/>
  </numFmts>
  <fonts count="26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scheme val="minor"/>
    </font>
    <font>
      <b/>
      <sz val="16"/>
      <color theme="1"/>
      <name val="Arial"/>
      <family val="2"/>
      <scheme val="minor"/>
    </font>
    <font>
      <b/>
      <sz val="14"/>
      <color theme="1"/>
      <name val="Arial"/>
      <family val="2"/>
      <scheme val="minor"/>
    </font>
    <font>
      <sz val="18"/>
      <color theme="1"/>
      <name val="Arial"/>
      <family val="2"/>
      <scheme val="minor"/>
    </font>
    <font>
      <b/>
      <sz val="22"/>
      <color theme="1"/>
      <name val="Arial"/>
      <family val="2"/>
      <scheme val="minor"/>
    </font>
    <font>
      <b/>
      <u/>
      <sz val="22"/>
      <color theme="1"/>
      <name val="Arial"/>
      <family val="2"/>
      <scheme val="minor"/>
    </font>
    <font>
      <b/>
      <u/>
      <sz val="16"/>
      <color theme="1"/>
      <name val="Arial"/>
      <family val="2"/>
      <scheme val="minor"/>
    </font>
    <font>
      <b/>
      <sz val="20"/>
      <color theme="1"/>
      <name val="Arial"/>
      <family val="2"/>
      <scheme val="minor"/>
    </font>
    <font>
      <b/>
      <sz val="28"/>
      <color theme="1"/>
      <name val="Arial"/>
      <family val="2"/>
      <scheme val="minor"/>
    </font>
    <font>
      <sz val="18"/>
      <color rgb="FFFF0000"/>
      <name val="Arial"/>
      <family val="2"/>
      <scheme val="minor"/>
    </font>
    <font>
      <sz val="14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b/>
      <sz val="16"/>
      <name val="Arial"/>
      <family val="2"/>
      <scheme val="minor"/>
    </font>
    <font>
      <b/>
      <sz val="18"/>
      <color theme="1"/>
      <name val="Arial"/>
      <family val="2"/>
      <scheme val="minor"/>
    </font>
    <font>
      <b/>
      <sz val="18"/>
      <name val="Arial"/>
      <family val="2"/>
      <scheme val="minor"/>
    </font>
    <font>
      <sz val="18"/>
      <name val="Arial"/>
      <family val="2"/>
      <scheme val="minor"/>
    </font>
    <font>
      <b/>
      <sz val="18"/>
      <color rgb="FFFF0000"/>
      <name val="Arial"/>
      <family val="2"/>
      <scheme val="minor"/>
    </font>
    <font>
      <b/>
      <u val="singleAccounting"/>
      <sz val="22"/>
      <color theme="1"/>
      <name val="Arial"/>
      <family val="2"/>
      <scheme val="minor"/>
    </font>
    <font>
      <b/>
      <sz val="22"/>
      <name val="Arial"/>
      <family val="2"/>
      <scheme val="minor"/>
    </font>
    <font>
      <b/>
      <sz val="20"/>
      <name val="Arial"/>
      <family val="2"/>
      <scheme val="minor"/>
    </font>
    <font>
      <b/>
      <sz val="16"/>
      <color theme="0"/>
      <name val="Arial"/>
      <family val="2"/>
      <scheme val="minor"/>
    </font>
    <font>
      <b/>
      <u/>
      <sz val="22"/>
      <name val="Arial"/>
      <family val="2"/>
      <scheme val="minor"/>
    </font>
    <font>
      <b/>
      <u/>
      <sz val="22"/>
      <color rgb="FFFF0000"/>
      <name val="Arial"/>
      <family val="2"/>
      <scheme val="minor"/>
    </font>
    <font>
      <b/>
      <sz val="22"/>
      <color rgb="FFFF0000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</cellStyleXfs>
  <cellXfs count="126">
    <xf numFmtId="0" fontId="0" fillId="0" borderId="0" xfId="0"/>
    <xf numFmtId="0" fontId="5" fillId="0" borderId="0" xfId="0" applyFont="1" applyFill="1" applyAlignment="1">
      <alignment horizontal="center" vertical="center"/>
    </xf>
    <xf numFmtId="43" fontId="7" fillId="0" borderId="0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3" fontId="4" fillId="0" borderId="0" xfId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43" fontId="4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65" fontId="3" fillId="0" borderId="8" xfId="1" applyNumberFormat="1" applyFont="1" applyBorder="1" applyAlignment="1">
      <alignment horizontal="center" vertical="center"/>
    </xf>
    <xf numFmtId="165" fontId="3" fillId="3" borderId="18" xfId="1" applyNumberFormat="1" applyFont="1" applyFill="1" applyBorder="1" applyAlignment="1">
      <alignment horizontal="center" vertical="center"/>
    </xf>
    <xf numFmtId="165" fontId="3" fillId="0" borderId="11" xfId="1" applyNumberFormat="1" applyFont="1" applyBorder="1" applyAlignment="1">
      <alignment horizontal="center" vertical="center"/>
    </xf>
    <xf numFmtId="43" fontId="3" fillId="0" borderId="19" xfId="1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43" fontId="8" fillId="0" borderId="0" xfId="0" applyNumberFormat="1" applyFont="1" applyBorder="1" applyAlignment="1">
      <alignment horizontal="center" vertical="center"/>
    </xf>
    <xf numFmtId="43" fontId="15" fillId="0" borderId="0" xfId="0" applyNumberFormat="1" applyFont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/>
    </xf>
    <xf numFmtId="165" fontId="9" fillId="0" borderId="28" xfId="0" applyNumberFormat="1" applyFont="1" applyBorder="1" applyAlignment="1">
      <alignment horizontal="center" vertical="center"/>
    </xf>
    <xf numFmtId="165" fontId="9" fillId="0" borderId="29" xfId="1" applyNumberFormat="1" applyFont="1" applyBorder="1" applyAlignment="1">
      <alignment horizontal="center" vertical="center"/>
    </xf>
    <xf numFmtId="165" fontId="9" fillId="0" borderId="30" xfId="1" applyNumberFormat="1" applyFont="1" applyBorder="1" applyAlignment="1">
      <alignment horizontal="center" vertical="center"/>
    </xf>
    <xf numFmtId="165" fontId="9" fillId="0" borderId="14" xfId="0" applyNumberFormat="1" applyFont="1" applyBorder="1" applyAlignment="1">
      <alignment horizontal="center" vertical="center"/>
    </xf>
    <xf numFmtId="165" fontId="9" fillId="0" borderId="2" xfId="1" applyNumberFormat="1" applyFont="1" applyBorder="1" applyAlignment="1">
      <alignment horizontal="center" vertical="center"/>
    </xf>
    <xf numFmtId="165" fontId="9" fillId="0" borderId="15" xfId="1" applyNumberFormat="1" applyFont="1" applyBorder="1" applyAlignment="1">
      <alignment horizontal="center" vertical="center"/>
    </xf>
    <xf numFmtId="165" fontId="9" fillId="0" borderId="26" xfId="0" applyNumberFormat="1" applyFont="1" applyBorder="1" applyAlignment="1">
      <alignment horizontal="center" vertical="center"/>
    </xf>
    <xf numFmtId="165" fontId="9" fillId="0" borderId="13" xfId="1" applyNumberFormat="1" applyFont="1" applyBorder="1" applyAlignment="1">
      <alignment horizontal="center" vertical="center"/>
    </xf>
    <xf numFmtId="165" fontId="9" fillId="0" borderId="27" xfId="1" applyNumberFormat="1" applyFont="1" applyBorder="1" applyAlignment="1">
      <alignment horizontal="center" vertical="center"/>
    </xf>
    <xf numFmtId="43" fontId="9" fillId="0" borderId="0" xfId="1" applyFont="1" applyFill="1" applyAlignment="1">
      <alignment horizontal="center" vertical="center"/>
    </xf>
    <xf numFmtId="43" fontId="9" fillId="0" borderId="0" xfId="1" applyFont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43" fontId="3" fillId="0" borderId="0" xfId="1" applyFont="1" applyFill="1" applyAlignment="1">
      <alignment vertical="center"/>
    </xf>
    <xf numFmtId="0" fontId="15" fillId="0" borderId="0" xfId="0" applyFont="1" applyFill="1" applyAlignment="1">
      <alignment horizontal="center" vertical="center"/>
    </xf>
    <xf numFmtId="165" fontId="10" fillId="3" borderId="9" xfId="0" applyNumberFormat="1" applyFont="1" applyFill="1" applyBorder="1" applyAlignment="1">
      <alignment horizontal="center" vertical="center"/>
    </xf>
    <xf numFmtId="165" fontId="10" fillId="3" borderId="10" xfId="0" applyNumberFormat="1" applyFont="1" applyFill="1" applyBorder="1" applyAlignment="1">
      <alignment horizontal="center" vertical="center"/>
    </xf>
    <xf numFmtId="165" fontId="10" fillId="3" borderId="11" xfId="0" applyNumberFormat="1" applyFont="1" applyFill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43" fontId="6" fillId="0" borderId="24" xfId="1" applyFont="1" applyBorder="1" applyAlignment="1">
      <alignment horizontal="center" vertical="center" wrapText="1"/>
    </xf>
    <xf numFmtId="43" fontId="6" fillId="0" borderId="25" xfId="1" applyFont="1" applyBorder="1" applyAlignment="1">
      <alignment horizontal="center" vertical="center" wrapText="1"/>
    </xf>
    <xf numFmtId="43" fontId="6" fillId="0" borderId="20" xfId="0" applyNumberFormat="1" applyFont="1" applyBorder="1" applyAlignment="1">
      <alignment horizontal="center" vertical="center"/>
    </xf>
    <xf numFmtId="43" fontId="6" fillId="0" borderId="21" xfId="1" applyFont="1" applyBorder="1" applyAlignment="1">
      <alignment horizontal="center" vertical="center"/>
    </xf>
    <xf numFmtId="43" fontId="6" fillId="0" borderId="22" xfId="1" applyFont="1" applyBorder="1" applyAlignment="1">
      <alignment horizontal="center" vertical="center"/>
    </xf>
    <xf numFmtId="43" fontId="19" fillId="0" borderId="12" xfId="0" applyNumberFormat="1" applyFont="1" applyFill="1" applyBorder="1" applyAlignment="1">
      <alignment horizontal="center" vertical="center"/>
    </xf>
    <xf numFmtId="43" fontId="6" fillId="0" borderId="0" xfId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14" fontId="6" fillId="3" borderId="5" xfId="0" applyNumberFormat="1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164" fontId="6" fillId="3" borderId="5" xfId="1" applyNumberFormat="1" applyFont="1" applyFill="1" applyBorder="1" applyAlignment="1">
      <alignment horizontal="center" vertical="center" wrapText="1"/>
    </xf>
    <xf numFmtId="14" fontId="6" fillId="0" borderId="0" xfId="0" applyNumberFormat="1" applyFont="1" applyAlignment="1">
      <alignment horizontal="center" vertical="center"/>
    </xf>
    <xf numFmtId="43" fontId="6" fillId="0" borderId="0" xfId="1" applyFont="1" applyFill="1" applyAlignment="1">
      <alignment horizontal="center" vertical="center"/>
    </xf>
    <xf numFmtId="0" fontId="20" fillId="2" borderId="2" xfId="0" applyFont="1" applyFill="1" applyBorder="1" applyAlignment="1">
      <alignment horizontal="center" vertical="center"/>
    </xf>
    <xf numFmtId="14" fontId="20" fillId="2" borderId="2" xfId="0" applyNumberFormat="1" applyFont="1" applyFill="1" applyBorder="1" applyAlignment="1">
      <alignment horizontal="center" vertical="center"/>
    </xf>
    <xf numFmtId="165" fontId="20" fillId="2" borderId="2" xfId="1" applyNumberFormat="1" applyFont="1" applyFill="1" applyBorder="1" applyAlignment="1">
      <alignment horizontal="center" vertical="center"/>
    </xf>
    <xf numFmtId="165" fontId="20" fillId="2" borderId="3" xfId="1" applyNumberFormat="1" applyFont="1" applyFill="1" applyBorder="1" applyAlignment="1">
      <alignment horizontal="center" vertical="center"/>
    </xf>
    <xf numFmtId="43" fontId="20" fillId="2" borderId="2" xfId="1" applyFont="1" applyFill="1" applyBorder="1" applyAlignment="1">
      <alignment horizontal="center" vertical="center"/>
    </xf>
    <xf numFmtId="0" fontId="20" fillId="2" borderId="17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/>
    </xf>
    <xf numFmtId="14" fontId="20" fillId="0" borderId="2" xfId="0" applyNumberFormat="1" applyFont="1" applyFill="1" applyBorder="1" applyAlignment="1">
      <alignment horizontal="center" vertical="center"/>
    </xf>
    <xf numFmtId="165" fontId="20" fillId="0" borderId="2" xfId="1" applyNumberFormat="1" applyFont="1" applyFill="1" applyBorder="1" applyAlignment="1">
      <alignment horizontal="center" vertical="center"/>
    </xf>
    <xf numFmtId="43" fontId="20" fillId="0" borderId="2" xfId="1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/>
    </xf>
    <xf numFmtId="165" fontId="20" fillId="0" borderId="3" xfId="1" applyNumberFormat="1" applyFont="1" applyFill="1" applyBorder="1" applyAlignment="1">
      <alignment horizontal="center" vertical="center"/>
    </xf>
    <xf numFmtId="0" fontId="20" fillId="0" borderId="17" xfId="0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/>
    </xf>
    <xf numFmtId="165" fontId="20" fillId="0" borderId="16" xfId="1" applyNumberFormat="1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/>
    </xf>
    <xf numFmtId="14" fontId="20" fillId="0" borderId="16" xfId="0" applyNumberFormat="1" applyFont="1" applyFill="1" applyBorder="1" applyAlignment="1">
      <alignment horizontal="center" vertical="center"/>
    </xf>
    <xf numFmtId="43" fontId="20" fillId="0" borderId="16" xfId="1" applyFont="1" applyFill="1" applyBorder="1" applyAlignment="1">
      <alignment horizontal="center" vertical="center"/>
    </xf>
    <xf numFmtId="0" fontId="20" fillId="0" borderId="16" xfId="0" applyFont="1" applyFill="1" applyBorder="1" applyAlignment="1">
      <alignment horizontal="center" vertical="center" wrapText="1"/>
    </xf>
    <xf numFmtId="43" fontId="14" fillId="0" borderId="0" xfId="1" applyFont="1" applyFill="1" applyAlignment="1">
      <alignment vertical="center"/>
    </xf>
    <xf numFmtId="0" fontId="16" fillId="0" borderId="0" xfId="0" applyFont="1" applyFill="1" applyAlignment="1">
      <alignment horizontal="center" vertical="center"/>
    </xf>
    <xf numFmtId="43" fontId="21" fillId="0" borderId="0" xfId="1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43" fontId="21" fillId="0" borderId="0" xfId="1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43" fontId="22" fillId="0" borderId="19" xfId="1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165" fontId="10" fillId="2" borderId="9" xfId="0" applyNumberFormat="1" applyFont="1" applyFill="1" applyBorder="1" applyAlignment="1">
      <alignment horizontal="center" vertical="center"/>
    </xf>
    <xf numFmtId="165" fontId="10" fillId="2" borderId="10" xfId="0" applyNumberFormat="1" applyFont="1" applyFill="1" applyBorder="1" applyAlignment="1">
      <alignment horizontal="center" vertical="center"/>
    </xf>
    <xf numFmtId="165" fontId="10" fillId="2" borderId="11" xfId="0" applyNumberFormat="1" applyFont="1" applyFill="1" applyBorder="1" applyAlignment="1">
      <alignment horizontal="center" vertical="center"/>
    </xf>
    <xf numFmtId="0" fontId="20" fillId="4" borderId="2" xfId="0" applyFont="1" applyFill="1" applyBorder="1" applyAlignment="1">
      <alignment horizontal="center" vertical="center"/>
    </xf>
    <xf numFmtId="43" fontId="14" fillId="0" borderId="19" xfId="1" applyFont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165" fontId="23" fillId="2" borderId="2" xfId="1" applyNumberFormat="1" applyFont="1" applyFill="1" applyBorder="1" applyAlignment="1">
      <alignment horizontal="center" vertical="center"/>
    </xf>
    <xf numFmtId="165" fontId="24" fillId="2" borderId="2" xfId="1" applyNumberFormat="1" applyFont="1" applyFill="1" applyBorder="1" applyAlignment="1">
      <alignment horizontal="center" vertical="center"/>
    </xf>
    <xf numFmtId="165" fontId="25" fillId="2" borderId="3" xfId="1" applyNumberFormat="1" applyFont="1" applyFill="1" applyBorder="1" applyAlignment="1">
      <alignment horizontal="center" vertical="center"/>
    </xf>
    <xf numFmtId="0" fontId="25" fillId="2" borderId="17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/>
    </xf>
    <xf numFmtId="14" fontId="25" fillId="2" borderId="2" xfId="0" applyNumberFormat="1" applyFont="1" applyFill="1" applyBorder="1" applyAlignment="1">
      <alignment horizontal="center" vertical="center"/>
    </xf>
    <xf numFmtId="165" fontId="25" fillId="2" borderId="2" xfId="1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14" fontId="20" fillId="2" borderId="17" xfId="0" applyNumberFormat="1" applyFont="1" applyFill="1" applyBorder="1" applyAlignment="1">
      <alignment horizontal="center" vertical="center" wrapText="1"/>
    </xf>
    <xf numFmtId="43" fontId="25" fillId="2" borderId="2" xfId="1" applyFont="1" applyFill="1" applyBorder="1" applyAlignment="1">
      <alignment horizontal="center" vertical="center"/>
    </xf>
    <xf numFmtId="14" fontId="25" fillId="2" borderId="17" xfId="0" applyNumberFormat="1" applyFont="1" applyFill="1" applyBorder="1" applyAlignment="1">
      <alignment horizontal="center" vertical="center" wrapText="1"/>
    </xf>
    <xf numFmtId="165" fontId="3" fillId="0" borderId="9" xfId="1" applyNumberFormat="1" applyFont="1" applyBorder="1" applyAlignment="1">
      <alignment horizontal="center" vertical="center"/>
    </xf>
    <xf numFmtId="165" fontId="3" fillId="0" borderId="10" xfId="1" applyNumberFormat="1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165" fontId="10" fillId="3" borderId="6" xfId="0" applyNumberFormat="1" applyFont="1" applyFill="1" applyBorder="1" applyAlignment="1">
      <alignment horizontal="center" vertical="center"/>
    </xf>
    <xf numFmtId="165" fontId="10" fillId="3" borderId="7" xfId="0" applyNumberFormat="1" applyFont="1" applyFill="1" applyBorder="1" applyAlignment="1">
      <alignment horizontal="center" vertical="center"/>
    </xf>
    <xf numFmtId="165" fontId="10" fillId="3" borderId="8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5" fontId="3" fillId="0" borderId="6" xfId="1" applyNumberFormat="1" applyFont="1" applyBorder="1" applyAlignment="1">
      <alignment horizontal="center" vertical="center"/>
    </xf>
    <xf numFmtId="165" fontId="3" fillId="0" borderId="7" xfId="1" applyNumberFormat="1" applyFont="1" applyBorder="1" applyAlignment="1">
      <alignment horizontal="center" vertical="center"/>
    </xf>
    <xf numFmtId="165" fontId="3" fillId="3" borderId="1" xfId="1" applyNumberFormat="1" applyFont="1" applyFill="1" applyBorder="1" applyAlignment="1">
      <alignment horizontal="center" vertical="center"/>
    </xf>
    <xf numFmtId="165" fontId="3" fillId="3" borderId="2" xfId="1" applyNumberFormat="1" applyFont="1" applyFill="1" applyBorder="1" applyAlignment="1">
      <alignment horizontal="center" vertical="center"/>
    </xf>
    <xf numFmtId="165" fontId="10" fillId="2" borderId="6" xfId="0" applyNumberFormat="1" applyFont="1" applyFill="1" applyBorder="1" applyAlignment="1">
      <alignment horizontal="center" vertical="center"/>
    </xf>
    <xf numFmtId="165" fontId="10" fillId="2" borderId="7" xfId="0" applyNumberFormat="1" applyFont="1" applyFill="1" applyBorder="1" applyAlignment="1">
      <alignment horizontal="center" vertical="center"/>
    </xf>
    <xf numFmtId="165" fontId="10" fillId="2" borderId="8" xfId="0" applyNumberFormat="1" applyFont="1" applyFill="1" applyBorder="1" applyAlignment="1">
      <alignment horizontal="center" vertical="center"/>
    </xf>
  </cellXfs>
  <cellStyles count="4">
    <cellStyle name="Comma" xfId="1" builtinId="3"/>
    <cellStyle name="Comma 2" xfId="3"/>
    <cellStyle name="Normal" xfId="0" builtinId="0"/>
    <cellStyle name="Normal 2" xfId="2"/>
  </cellStyles>
  <dxfs count="5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9">
    <pageSetUpPr fitToPage="1"/>
  </sheetPr>
  <dimension ref="A1:K30"/>
  <sheetViews>
    <sheetView showGridLines="0" rightToLeft="1" tabSelected="1" topLeftCell="A8" zoomScale="40" zoomScaleNormal="40" workbookViewId="0">
      <selection activeCell="E15" sqref="E15"/>
    </sheetView>
  </sheetViews>
  <sheetFormatPr defaultColWidth="42.875" defaultRowHeight="18" x14ac:dyDescent="0.2"/>
  <cols>
    <col min="1" max="1" width="25.25" style="6" customWidth="1"/>
    <col min="2" max="2" width="33.25" style="6" bestFit="1" customWidth="1"/>
    <col min="3" max="4" width="33.875" style="6" bestFit="1" customWidth="1"/>
    <col min="5" max="5" width="36.125" style="6" customWidth="1"/>
    <col min="6" max="6" width="35.625" style="6" customWidth="1"/>
    <col min="7" max="7" width="36.125" style="6" customWidth="1"/>
    <col min="8" max="8" width="55.375" style="6" customWidth="1"/>
    <col min="9" max="9" width="82" style="6" customWidth="1"/>
    <col min="10" max="10" width="27.75" style="6" customWidth="1"/>
    <col min="11" max="16384" width="42.875" style="8"/>
  </cols>
  <sheetData>
    <row r="1" spans="1:10" ht="72.75" hidden="1" customHeight="1" x14ac:dyDescent="0.2">
      <c r="A1" s="58" t="s">
        <v>17</v>
      </c>
      <c r="B1" s="59" t="s">
        <v>16</v>
      </c>
      <c r="C1" s="57" t="s">
        <v>69</v>
      </c>
      <c r="D1" s="57"/>
      <c r="E1" s="57"/>
      <c r="F1" s="57"/>
      <c r="G1" s="57"/>
      <c r="H1" s="57"/>
      <c r="I1" s="57"/>
      <c r="J1" s="4"/>
    </row>
    <row r="2" spans="1:10" s="1" customFormat="1" ht="72.75" customHeight="1" thickBot="1" x14ac:dyDescent="0.25">
      <c r="A2" s="60" t="s">
        <v>24</v>
      </c>
      <c r="B2" s="61" t="s">
        <v>0</v>
      </c>
      <c r="C2" s="62" t="s">
        <v>14</v>
      </c>
      <c r="D2" s="62" t="s">
        <v>27</v>
      </c>
      <c r="E2" s="63" t="s">
        <v>1</v>
      </c>
      <c r="F2" s="63" t="s">
        <v>2</v>
      </c>
      <c r="G2" s="63" t="s">
        <v>3</v>
      </c>
      <c r="H2" s="62" t="s">
        <v>15</v>
      </c>
      <c r="I2" s="62" t="s">
        <v>4</v>
      </c>
      <c r="J2" s="21" t="s">
        <v>5</v>
      </c>
    </row>
    <row r="3" spans="1:10" ht="50.25" customHeight="1" x14ac:dyDescent="0.2">
      <c r="A3" s="57"/>
      <c r="B3" s="64"/>
      <c r="C3" s="57"/>
      <c r="D3" s="57"/>
      <c r="E3" s="56"/>
      <c r="F3" s="56"/>
      <c r="G3" s="65">
        <f>1038032+5</f>
        <v>1038037</v>
      </c>
      <c r="H3" s="65"/>
      <c r="I3" s="65" t="s">
        <v>23</v>
      </c>
      <c r="J3" s="22"/>
    </row>
    <row r="4" spans="1:10" s="27" customFormat="1" ht="69.75" customHeight="1" x14ac:dyDescent="0.2">
      <c r="A4" s="66" t="s">
        <v>16</v>
      </c>
      <c r="B4" s="67">
        <v>45377</v>
      </c>
      <c r="C4" s="66"/>
      <c r="D4" s="66">
        <v>1802</v>
      </c>
      <c r="E4" s="68">
        <v>10000</v>
      </c>
      <c r="F4" s="69"/>
      <c r="G4" s="70">
        <f>G3+E4-F4</f>
        <v>1048037</v>
      </c>
      <c r="H4" s="71" t="s">
        <v>8</v>
      </c>
      <c r="I4" s="71" t="s">
        <v>88</v>
      </c>
      <c r="J4" s="26"/>
    </row>
    <row r="5" spans="1:10" s="27" customFormat="1" ht="69.75" customHeight="1" x14ac:dyDescent="0.2">
      <c r="A5" s="72" t="s">
        <v>16</v>
      </c>
      <c r="B5" s="67">
        <v>45377</v>
      </c>
      <c r="C5" s="72"/>
      <c r="D5" s="72"/>
      <c r="E5" s="74">
        <v>995000</v>
      </c>
      <c r="F5" s="74"/>
      <c r="G5" s="70">
        <f t="shared" ref="G5:G12" si="0">G4+E5-F5</f>
        <v>2043037</v>
      </c>
      <c r="H5" s="76" t="s">
        <v>91</v>
      </c>
      <c r="I5" s="76" t="s">
        <v>93</v>
      </c>
      <c r="J5" s="28"/>
    </row>
    <row r="6" spans="1:10" s="27" customFormat="1" ht="69.75" customHeight="1" x14ac:dyDescent="0.2">
      <c r="A6" s="66" t="s">
        <v>16</v>
      </c>
      <c r="B6" s="67">
        <v>45377</v>
      </c>
      <c r="C6" s="66"/>
      <c r="D6" s="66">
        <v>4755</v>
      </c>
      <c r="E6" s="68">
        <v>40000</v>
      </c>
      <c r="F6" s="69"/>
      <c r="G6" s="70">
        <f t="shared" si="0"/>
        <v>2083037</v>
      </c>
      <c r="H6" s="71" t="s">
        <v>59</v>
      </c>
      <c r="I6" s="71" t="s">
        <v>94</v>
      </c>
      <c r="J6" s="26" t="s">
        <v>95</v>
      </c>
    </row>
    <row r="7" spans="1:10" s="27" customFormat="1" ht="69.75" customHeight="1" x14ac:dyDescent="0.2">
      <c r="A7" s="72" t="s">
        <v>16</v>
      </c>
      <c r="B7" s="67">
        <v>45377</v>
      </c>
      <c r="C7" s="72">
        <v>2754</v>
      </c>
      <c r="D7" s="72"/>
      <c r="E7" s="74"/>
      <c r="F7" s="74">
        <v>30000</v>
      </c>
      <c r="G7" s="70">
        <f t="shared" si="0"/>
        <v>2053037</v>
      </c>
      <c r="H7" s="76" t="s">
        <v>77</v>
      </c>
      <c r="I7" s="76" t="s">
        <v>89</v>
      </c>
      <c r="J7" s="28"/>
    </row>
    <row r="8" spans="1:10" s="27" customFormat="1" ht="69.75" customHeight="1" x14ac:dyDescent="0.2">
      <c r="A8" s="66" t="s">
        <v>16</v>
      </c>
      <c r="B8" s="67">
        <v>45377</v>
      </c>
      <c r="C8" s="66">
        <v>2755</v>
      </c>
      <c r="D8" s="66"/>
      <c r="E8" s="68"/>
      <c r="F8" s="69">
        <v>7060</v>
      </c>
      <c r="G8" s="70">
        <f t="shared" si="0"/>
        <v>2045977</v>
      </c>
      <c r="H8" s="71" t="s">
        <v>50</v>
      </c>
      <c r="I8" s="71" t="s">
        <v>90</v>
      </c>
      <c r="J8" s="26"/>
    </row>
    <row r="9" spans="1:10" s="27" customFormat="1" ht="69.75" customHeight="1" x14ac:dyDescent="0.2">
      <c r="A9" s="72" t="s">
        <v>16</v>
      </c>
      <c r="B9" s="67">
        <v>45377</v>
      </c>
      <c r="C9" s="72">
        <v>2756</v>
      </c>
      <c r="D9" s="72"/>
      <c r="E9" s="74"/>
      <c r="F9" s="79">
        <v>150000</v>
      </c>
      <c r="G9" s="70">
        <f t="shared" si="0"/>
        <v>1895977</v>
      </c>
      <c r="H9" s="80" t="s">
        <v>10</v>
      </c>
      <c r="I9" s="80" t="s">
        <v>13</v>
      </c>
      <c r="J9" s="28"/>
    </row>
    <row r="10" spans="1:10" s="27" customFormat="1" ht="69.75" customHeight="1" x14ac:dyDescent="0.2">
      <c r="A10" s="66" t="s">
        <v>16</v>
      </c>
      <c r="B10" s="67">
        <v>45377</v>
      </c>
      <c r="C10" s="66">
        <v>2757</v>
      </c>
      <c r="D10" s="66"/>
      <c r="E10" s="68"/>
      <c r="F10" s="69">
        <v>150000</v>
      </c>
      <c r="G10" s="70">
        <f t="shared" si="0"/>
        <v>1745977</v>
      </c>
      <c r="H10" s="71" t="s">
        <v>60</v>
      </c>
      <c r="I10" s="71" t="s">
        <v>13</v>
      </c>
      <c r="J10" s="26"/>
    </row>
    <row r="11" spans="1:10" s="27" customFormat="1" ht="69.75" customHeight="1" x14ac:dyDescent="0.2">
      <c r="A11" s="72" t="s">
        <v>16</v>
      </c>
      <c r="B11" s="67">
        <v>45377</v>
      </c>
      <c r="C11" s="72">
        <v>2758</v>
      </c>
      <c r="D11" s="72"/>
      <c r="E11" s="74"/>
      <c r="F11" s="79">
        <v>50000</v>
      </c>
      <c r="G11" s="75">
        <f t="shared" si="0"/>
        <v>1695977</v>
      </c>
      <c r="H11" s="80" t="s">
        <v>67</v>
      </c>
      <c r="I11" s="80" t="s">
        <v>92</v>
      </c>
      <c r="J11" s="28"/>
    </row>
    <row r="12" spans="1:10" s="27" customFormat="1" ht="69.75" customHeight="1" x14ac:dyDescent="0.2">
      <c r="A12" s="66" t="s">
        <v>16</v>
      </c>
      <c r="B12" s="67">
        <v>45377</v>
      </c>
      <c r="C12" s="66">
        <v>2759</v>
      </c>
      <c r="D12" s="66"/>
      <c r="E12" s="68"/>
      <c r="F12" s="69">
        <v>5000</v>
      </c>
      <c r="G12" s="70">
        <f t="shared" si="0"/>
        <v>1690977</v>
      </c>
      <c r="H12" s="80" t="s">
        <v>85</v>
      </c>
      <c r="I12" s="71" t="s">
        <v>13</v>
      </c>
      <c r="J12" s="26"/>
    </row>
    <row r="13" spans="1:10" s="27" customFormat="1" ht="69.75" customHeight="1" thickBot="1" x14ac:dyDescent="0.25">
      <c r="A13" s="81"/>
      <c r="B13" s="84"/>
      <c r="C13" s="81"/>
      <c r="D13" s="81"/>
      <c r="E13" s="82"/>
      <c r="F13" s="82"/>
      <c r="G13" s="85"/>
      <c r="H13" s="86"/>
      <c r="I13" s="86"/>
      <c r="J13" s="83"/>
    </row>
    <row r="14" spans="1:10" s="9" customFormat="1" ht="100.5" customHeight="1" thickTop="1" thickBot="1" x14ac:dyDescent="0.25">
      <c r="A14" s="58"/>
      <c r="B14" s="48" t="s">
        <v>21</v>
      </c>
      <c r="C14" s="49" t="s">
        <v>18</v>
      </c>
      <c r="D14" s="49" t="s">
        <v>64</v>
      </c>
      <c r="E14" s="49" t="s">
        <v>75</v>
      </c>
      <c r="F14" s="49" t="s">
        <v>19</v>
      </c>
      <c r="G14" s="50" t="s">
        <v>28</v>
      </c>
      <c r="H14" s="51" t="s">
        <v>33</v>
      </c>
      <c r="I14" s="77"/>
      <c r="J14" s="23"/>
    </row>
    <row r="15" spans="1:10" ht="114" customHeight="1" thickTop="1" thickBot="1" x14ac:dyDescent="0.25">
      <c r="A15" s="57"/>
      <c r="B15" s="52">
        <f>$G$3</f>
        <v>1038037</v>
      </c>
      <c r="C15" s="53">
        <f>SUMIF(A4:A12,B1,E4:E$12)</f>
        <v>1045000</v>
      </c>
      <c r="D15" s="53">
        <f>SUMIF(A4:A12,B1,F4:$F$12)</f>
        <v>392060</v>
      </c>
      <c r="E15" s="53">
        <f>SUMIF(A4:A12,C1,E4:$E$12)</f>
        <v>0</v>
      </c>
      <c r="F15" s="53">
        <f>SUMIF(A4:A12,A1,$E4:E$12)</f>
        <v>0</v>
      </c>
      <c r="G15" s="53">
        <f>SUMIF(A4:A12,A1,$F4:F$12)</f>
        <v>0</v>
      </c>
      <c r="H15" s="54">
        <f>+B15+C15+E15+F15-D15-G15</f>
        <v>1690977</v>
      </c>
      <c r="I15" s="2"/>
      <c r="J15" s="24"/>
    </row>
    <row r="16" spans="1:10" ht="75.75" customHeight="1" thickTop="1" thickBot="1" x14ac:dyDescent="0.25">
      <c r="A16" s="57"/>
      <c r="B16" s="55">
        <f>+B15+C15-D15</f>
        <v>1690977</v>
      </c>
      <c r="C16" s="55"/>
      <c r="D16" s="114" t="s">
        <v>29</v>
      </c>
      <c r="E16" s="114"/>
      <c r="F16" s="114"/>
      <c r="G16" s="56"/>
      <c r="H16" s="57"/>
      <c r="I16" s="57"/>
      <c r="J16" s="22"/>
    </row>
    <row r="17" spans="1:11" ht="54.75" customHeight="1" thickTop="1" x14ac:dyDescent="0.2">
      <c r="A17" s="4"/>
      <c r="B17" s="4"/>
      <c r="C17" s="7"/>
      <c r="D17" s="115" t="s">
        <v>39</v>
      </c>
      <c r="E17" s="116"/>
      <c r="F17" s="117"/>
      <c r="G17" s="5"/>
      <c r="H17" s="118"/>
      <c r="I17" s="118"/>
      <c r="J17" s="4"/>
    </row>
    <row r="18" spans="1:11" ht="66" customHeight="1" thickBot="1" x14ac:dyDescent="0.25">
      <c r="A18" s="4"/>
      <c r="B18" s="4"/>
      <c r="C18" s="7"/>
      <c r="D18" s="45" t="s">
        <v>40</v>
      </c>
      <c r="E18" s="46" t="s">
        <v>41</v>
      </c>
      <c r="F18" s="47" t="s">
        <v>42</v>
      </c>
      <c r="G18" s="5"/>
      <c r="J18" s="14"/>
    </row>
    <row r="19" spans="1:11" ht="43.5" customHeight="1" thickTop="1" x14ac:dyDescent="0.2">
      <c r="A19" s="4"/>
      <c r="B19" s="41"/>
      <c r="C19" s="4"/>
      <c r="D19" s="31">
        <v>3610</v>
      </c>
      <c r="E19" s="32">
        <v>200</v>
      </c>
      <c r="F19" s="33">
        <f>+E19*D19</f>
        <v>722000</v>
      </c>
      <c r="G19" s="5"/>
      <c r="H19" s="43"/>
      <c r="I19" s="44"/>
      <c r="J19" s="20"/>
    </row>
    <row r="20" spans="1:11" ht="43.5" customHeight="1" x14ac:dyDescent="0.2">
      <c r="A20" s="4"/>
      <c r="B20" s="25"/>
      <c r="C20" s="4"/>
      <c r="D20" s="34">
        <v>5827</v>
      </c>
      <c r="E20" s="35">
        <v>100</v>
      </c>
      <c r="F20" s="36">
        <f t="shared" ref="F20:F25" si="1">+E20*D20</f>
        <v>582700</v>
      </c>
      <c r="G20" s="5"/>
      <c r="H20" s="43"/>
      <c r="I20" s="44"/>
      <c r="J20" s="4"/>
    </row>
    <row r="21" spans="1:11" ht="43.5" customHeight="1" x14ac:dyDescent="0.2">
      <c r="A21" s="4"/>
      <c r="B21" s="25"/>
      <c r="C21" s="4"/>
      <c r="D21" s="34">
        <v>616</v>
      </c>
      <c r="E21" s="35">
        <v>50</v>
      </c>
      <c r="F21" s="36">
        <f t="shared" si="1"/>
        <v>30800</v>
      </c>
      <c r="G21" s="5"/>
      <c r="H21" s="40"/>
      <c r="I21" s="42"/>
      <c r="J21" s="4"/>
    </row>
    <row r="22" spans="1:11" ht="43.5" customHeight="1" x14ac:dyDescent="0.2">
      <c r="A22" s="4"/>
      <c r="B22" s="7"/>
      <c r="C22" s="4"/>
      <c r="D22" s="34">
        <v>16</v>
      </c>
      <c r="E22" s="35">
        <v>20</v>
      </c>
      <c r="F22" s="36">
        <f t="shared" si="1"/>
        <v>320</v>
      </c>
      <c r="G22" s="5"/>
      <c r="H22" s="41"/>
      <c r="I22" s="3"/>
      <c r="J22" s="4"/>
    </row>
    <row r="23" spans="1:11" ht="43.5" customHeight="1" x14ac:dyDescent="0.2">
      <c r="A23" s="4"/>
      <c r="B23" s="4"/>
      <c r="C23" s="4"/>
      <c r="D23" s="34">
        <v>161</v>
      </c>
      <c r="E23" s="35">
        <v>10</v>
      </c>
      <c r="F23" s="36">
        <f t="shared" si="1"/>
        <v>1610</v>
      </c>
      <c r="G23" s="5"/>
      <c r="H23" s="41"/>
      <c r="I23" s="3"/>
      <c r="J23" s="4"/>
    </row>
    <row r="24" spans="1:11" ht="43.5" customHeight="1" thickBot="1" x14ac:dyDescent="0.25">
      <c r="A24" s="4"/>
      <c r="B24" s="4"/>
      <c r="C24" s="4"/>
      <c r="D24" s="34">
        <v>100</v>
      </c>
      <c r="E24" s="35">
        <v>5</v>
      </c>
      <c r="F24" s="36">
        <f t="shared" si="1"/>
        <v>500</v>
      </c>
      <c r="G24" s="5"/>
      <c r="H24" s="40"/>
      <c r="I24" s="42"/>
      <c r="J24" s="4"/>
    </row>
    <row r="25" spans="1:11" ht="43.5" customHeight="1" thickBot="1" x14ac:dyDescent="0.25">
      <c r="A25" s="4"/>
      <c r="B25" s="4"/>
      <c r="C25" s="4"/>
      <c r="D25" s="37">
        <v>2</v>
      </c>
      <c r="E25" s="38">
        <v>1</v>
      </c>
      <c r="F25" s="39">
        <f t="shared" si="1"/>
        <v>2</v>
      </c>
      <c r="G25" s="5"/>
      <c r="H25" s="18"/>
      <c r="I25" s="19"/>
      <c r="J25" s="4"/>
    </row>
    <row r="26" spans="1:11" ht="52.5" customHeight="1" thickTop="1" x14ac:dyDescent="0.2">
      <c r="A26" s="4"/>
      <c r="B26" s="4"/>
      <c r="C26" s="4"/>
      <c r="D26" s="119" t="s">
        <v>44</v>
      </c>
      <c r="E26" s="120"/>
      <c r="F26" s="15">
        <f>SUM(F19:F25)</f>
        <v>1337932</v>
      </c>
      <c r="G26" s="5"/>
      <c r="H26" s="4"/>
      <c r="I26" s="13"/>
      <c r="J26" s="10"/>
      <c r="K26" s="12"/>
    </row>
    <row r="27" spans="1:11" ht="52.5" customHeight="1" x14ac:dyDescent="0.2">
      <c r="A27" s="4"/>
      <c r="B27" s="4"/>
      <c r="C27" s="4"/>
      <c r="D27" s="121" t="s">
        <v>43</v>
      </c>
      <c r="E27" s="122"/>
      <c r="F27" s="16">
        <f>B16</f>
        <v>1690977</v>
      </c>
      <c r="G27" s="5"/>
      <c r="H27" s="25"/>
      <c r="I27" s="4"/>
      <c r="J27" s="10"/>
      <c r="K27" s="12"/>
    </row>
    <row r="28" spans="1:11" ht="52.5" customHeight="1" thickBot="1" x14ac:dyDescent="0.25">
      <c r="A28" s="4"/>
      <c r="B28" s="4"/>
      <c r="C28" s="4"/>
      <c r="D28" s="112" t="s">
        <v>45</v>
      </c>
      <c r="E28" s="113"/>
      <c r="F28" s="17">
        <f>+F26-F27</f>
        <v>-353045</v>
      </c>
      <c r="G28" s="5"/>
      <c r="H28" s="78"/>
      <c r="J28" s="10"/>
      <c r="K28" s="12"/>
    </row>
    <row r="29" spans="1:11" ht="72.75" customHeight="1" thickTop="1" x14ac:dyDescent="0.2">
      <c r="J29" s="11"/>
      <c r="K29" s="12"/>
    </row>
    <row r="30" spans="1:11" s="6" customFormat="1" ht="72.75" customHeight="1" x14ac:dyDescent="0.2">
      <c r="H30" s="4"/>
      <c r="I30" s="4"/>
      <c r="K30" s="8"/>
    </row>
  </sheetData>
  <mergeCells count="6">
    <mergeCell ref="D28:E28"/>
    <mergeCell ref="D16:F16"/>
    <mergeCell ref="D17:F17"/>
    <mergeCell ref="H17:I17"/>
    <mergeCell ref="D26:E26"/>
    <mergeCell ref="D27:E27"/>
  </mergeCells>
  <conditionalFormatting sqref="C2:D2">
    <cfRule type="duplicateValues" dxfId="54" priority="10"/>
  </conditionalFormatting>
  <conditionalFormatting sqref="A26:A28 A2:A7 A13:A19">
    <cfRule type="cellIs" dxfId="53" priority="11" operator="equal">
      <formula>#REF!</formula>
    </cfRule>
  </conditionalFormatting>
  <conditionalFormatting sqref="A1">
    <cfRule type="cellIs" dxfId="52" priority="9" operator="equal">
      <formula>#REF!</formula>
    </cfRule>
  </conditionalFormatting>
  <conditionalFormatting sqref="B1">
    <cfRule type="cellIs" dxfId="51" priority="8" operator="equal">
      <formula>#REF!</formula>
    </cfRule>
  </conditionalFormatting>
  <conditionalFormatting sqref="A20:A25">
    <cfRule type="cellIs" dxfId="50" priority="7" operator="equal">
      <formula>#REF!</formula>
    </cfRule>
  </conditionalFormatting>
  <conditionalFormatting sqref="A9">
    <cfRule type="cellIs" dxfId="49" priority="6" operator="equal">
      <formula>#REF!</formula>
    </cfRule>
  </conditionalFormatting>
  <conditionalFormatting sqref="A8">
    <cfRule type="cellIs" dxfId="48" priority="5" operator="equal">
      <formula>#REF!</formula>
    </cfRule>
  </conditionalFormatting>
  <conditionalFormatting sqref="A10">
    <cfRule type="cellIs" dxfId="47" priority="4" operator="equal">
      <formula>#REF!</formula>
    </cfRule>
  </conditionalFormatting>
  <conditionalFormatting sqref="A11">
    <cfRule type="cellIs" dxfId="46" priority="3" operator="equal">
      <formula>#REF!</formula>
    </cfRule>
  </conditionalFormatting>
  <conditionalFormatting sqref="A12">
    <cfRule type="cellIs" dxfId="45" priority="2" operator="equal">
      <formula>#REF!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0" fitToHeight="0" orientation="landscape" r:id="rId1"/>
  <rowBreaks count="1" manualBreakCount="1">
    <brk id="1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0">
    <pageSetUpPr fitToPage="1"/>
  </sheetPr>
  <dimension ref="A1:K30"/>
  <sheetViews>
    <sheetView showGridLines="0" rightToLeft="1" topLeftCell="A15" zoomScale="40" zoomScaleNormal="40" workbookViewId="0">
      <selection activeCell="H18" sqref="H18:I29"/>
    </sheetView>
  </sheetViews>
  <sheetFormatPr defaultColWidth="42.875" defaultRowHeight="18" x14ac:dyDescent="0.2"/>
  <cols>
    <col min="1" max="1" width="25.25" style="6" customWidth="1"/>
    <col min="2" max="2" width="33.25" style="6" bestFit="1" customWidth="1"/>
    <col min="3" max="4" width="33.875" style="6" bestFit="1" customWidth="1"/>
    <col min="5" max="5" width="36.125" style="6" customWidth="1"/>
    <col min="6" max="6" width="35.625" style="6" customWidth="1"/>
    <col min="7" max="7" width="36.125" style="6" customWidth="1"/>
    <col min="8" max="8" width="55.375" style="6" customWidth="1"/>
    <col min="9" max="9" width="82" style="6" customWidth="1"/>
    <col min="10" max="10" width="27.75" style="6" customWidth="1"/>
    <col min="11" max="16384" width="42.875" style="8"/>
  </cols>
  <sheetData>
    <row r="1" spans="1:10" ht="72.75" hidden="1" customHeight="1" x14ac:dyDescent="0.2">
      <c r="A1" s="58" t="s">
        <v>17</v>
      </c>
      <c r="B1" s="59" t="s">
        <v>16</v>
      </c>
      <c r="C1" s="57" t="s">
        <v>69</v>
      </c>
      <c r="D1" s="57"/>
      <c r="E1" s="57"/>
      <c r="F1" s="57"/>
      <c r="G1" s="57"/>
      <c r="H1" s="57"/>
      <c r="I1" s="57"/>
      <c r="J1" s="4"/>
    </row>
    <row r="2" spans="1:10" s="1" customFormat="1" ht="72.75" customHeight="1" thickBot="1" x14ac:dyDescent="0.25">
      <c r="A2" s="60" t="s">
        <v>24</v>
      </c>
      <c r="B2" s="61" t="s">
        <v>0</v>
      </c>
      <c r="C2" s="62" t="s">
        <v>14</v>
      </c>
      <c r="D2" s="62" t="s">
        <v>27</v>
      </c>
      <c r="E2" s="63" t="s">
        <v>1</v>
      </c>
      <c r="F2" s="63" t="s">
        <v>2</v>
      </c>
      <c r="G2" s="63" t="s">
        <v>3</v>
      </c>
      <c r="H2" s="62" t="s">
        <v>15</v>
      </c>
      <c r="I2" s="62" t="s">
        <v>4</v>
      </c>
      <c r="J2" s="21" t="s">
        <v>5</v>
      </c>
    </row>
    <row r="3" spans="1:10" ht="50.25" customHeight="1" x14ac:dyDescent="0.2">
      <c r="A3" s="57"/>
      <c r="B3" s="64"/>
      <c r="C3" s="57"/>
      <c r="D3" s="57"/>
      <c r="E3" s="56"/>
      <c r="F3" s="56"/>
      <c r="G3" s="65">
        <v>1690977</v>
      </c>
      <c r="H3" s="65"/>
      <c r="I3" s="65" t="s">
        <v>23</v>
      </c>
      <c r="J3" s="22"/>
    </row>
    <row r="4" spans="1:10" s="27" customFormat="1" ht="69.75" customHeight="1" x14ac:dyDescent="0.2">
      <c r="A4" s="66" t="s">
        <v>16</v>
      </c>
      <c r="B4" s="67">
        <v>45378</v>
      </c>
      <c r="C4" s="66"/>
      <c r="D4" s="66">
        <v>1803</v>
      </c>
      <c r="E4" s="68">
        <v>27000</v>
      </c>
      <c r="F4" s="69"/>
      <c r="G4" s="70">
        <f>G3+E4-F4</f>
        <v>1717977</v>
      </c>
      <c r="H4" s="71" t="s">
        <v>96</v>
      </c>
      <c r="I4" s="71" t="s">
        <v>97</v>
      </c>
      <c r="J4" s="26"/>
    </row>
    <row r="5" spans="1:10" s="27" customFormat="1" ht="69.75" customHeight="1" x14ac:dyDescent="0.2">
      <c r="A5" s="72" t="s">
        <v>16</v>
      </c>
      <c r="B5" s="73">
        <v>45378</v>
      </c>
      <c r="C5" s="72"/>
      <c r="D5" s="72">
        <v>1804</v>
      </c>
      <c r="E5" s="74">
        <v>84000</v>
      </c>
      <c r="F5" s="74"/>
      <c r="G5" s="75">
        <f t="shared" ref="G5:G12" si="0">G4+E5-F5</f>
        <v>1801977</v>
      </c>
      <c r="H5" s="76" t="s">
        <v>98</v>
      </c>
      <c r="I5" s="76" t="s">
        <v>99</v>
      </c>
      <c r="J5" s="28"/>
    </row>
    <row r="6" spans="1:10" s="27" customFormat="1" ht="69.75" customHeight="1" x14ac:dyDescent="0.2">
      <c r="A6" s="66" t="s">
        <v>16</v>
      </c>
      <c r="B6" s="67">
        <v>45378</v>
      </c>
      <c r="C6" s="66"/>
      <c r="D6" s="66">
        <v>1805</v>
      </c>
      <c r="E6" s="68">
        <v>60000</v>
      </c>
      <c r="F6" s="69"/>
      <c r="G6" s="70">
        <f t="shared" si="0"/>
        <v>1861977</v>
      </c>
      <c r="H6" s="71" t="s">
        <v>104</v>
      </c>
      <c r="I6" s="71" t="s">
        <v>105</v>
      </c>
      <c r="J6" s="26"/>
    </row>
    <row r="7" spans="1:10" s="27" customFormat="1" ht="69.75" customHeight="1" x14ac:dyDescent="0.2">
      <c r="A7" s="72" t="s">
        <v>16</v>
      </c>
      <c r="B7" s="73">
        <v>45378</v>
      </c>
      <c r="C7" s="72">
        <v>2760</v>
      </c>
      <c r="D7" s="72"/>
      <c r="E7" s="74"/>
      <c r="F7" s="74">
        <v>0</v>
      </c>
      <c r="G7" s="75">
        <f t="shared" si="0"/>
        <v>1861977</v>
      </c>
      <c r="H7" s="76" t="s">
        <v>30</v>
      </c>
      <c r="I7" s="76">
        <v>0</v>
      </c>
      <c r="J7" s="28"/>
    </row>
    <row r="8" spans="1:10" s="27" customFormat="1" ht="69.75" customHeight="1" x14ac:dyDescent="0.2">
      <c r="A8" s="66" t="s">
        <v>16</v>
      </c>
      <c r="B8" s="67">
        <v>45378</v>
      </c>
      <c r="C8" s="66">
        <v>2761</v>
      </c>
      <c r="D8" s="66"/>
      <c r="E8" s="68"/>
      <c r="F8" s="69">
        <v>8000</v>
      </c>
      <c r="G8" s="70">
        <f t="shared" si="0"/>
        <v>1853977</v>
      </c>
      <c r="H8" s="71" t="s">
        <v>84</v>
      </c>
      <c r="I8" s="71" t="s">
        <v>101</v>
      </c>
      <c r="J8" s="26"/>
    </row>
    <row r="9" spans="1:10" s="27" customFormat="1" ht="69.75" customHeight="1" x14ac:dyDescent="0.2">
      <c r="A9" s="72" t="s">
        <v>16</v>
      </c>
      <c r="B9" s="73">
        <v>45378</v>
      </c>
      <c r="C9" s="72">
        <v>2762</v>
      </c>
      <c r="D9" s="72"/>
      <c r="E9" s="74"/>
      <c r="F9" s="74">
        <v>50000</v>
      </c>
      <c r="G9" s="75">
        <f t="shared" si="0"/>
        <v>1803977</v>
      </c>
      <c r="H9" s="76" t="s">
        <v>100</v>
      </c>
      <c r="I9" s="76" t="s">
        <v>102</v>
      </c>
      <c r="J9" s="28"/>
    </row>
    <row r="10" spans="1:10" s="27" customFormat="1" ht="69.75" customHeight="1" x14ac:dyDescent="0.2">
      <c r="A10" s="66" t="s">
        <v>16</v>
      </c>
      <c r="B10" s="67">
        <v>45378</v>
      </c>
      <c r="C10" s="66">
        <v>2763</v>
      </c>
      <c r="D10" s="66"/>
      <c r="E10" s="68"/>
      <c r="F10" s="69">
        <v>3840</v>
      </c>
      <c r="G10" s="70">
        <f t="shared" si="0"/>
        <v>1800137</v>
      </c>
      <c r="H10" s="71" t="s">
        <v>52</v>
      </c>
      <c r="I10" s="71" t="s">
        <v>103</v>
      </c>
      <c r="J10" s="26"/>
    </row>
    <row r="11" spans="1:10" s="27" customFormat="1" ht="69.75" customHeight="1" x14ac:dyDescent="0.2">
      <c r="A11" s="72" t="s">
        <v>16</v>
      </c>
      <c r="B11" s="73">
        <v>45378</v>
      </c>
      <c r="C11" s="72">
        <v>2764</v>
      </c>
      <c r="D11" s="72"/>
      <c r="E11" s="74"/>
      <c r="F11" s="74">
        <v>5000</v>
      </c>
      <c r="G11" s="75">
        <f t="shared" si="0"/>
        <v>1795137</v>
      </c>
      <c r="H11" s="76" t="s">
        <v>31</v>
      </c>
      <c r="I11" s="76" t="s">
        <v>13</v>
      </c>
      <c r="J11" s="28"/>
    </row>
    <row r="12" spans="1:10" s="27" customFormat="1" ht="69.75" customHeight="1" x14ac:dyDescent="0.2">
      <c r="A12" s="66" t="s">
        <v>16</v>
      </c>
      <c r="B12" s="67">
        <v>45378</v>
      </c>
      <c r="C12" s="66"/>
      <c r="D12" s="66"/>
      <c r="E12" s="68"/>
      <c r="F12" s="69">
        <v>90000</v>
      </c>
      <c r="G12" s="70">
        <f t="shared" si="0"/>
        <v>1705137</v>
      </c>
      <c r="H12" s="71" t="s">
        <v>57</v>
      </c>
      <c r="I12" s="71" t="s">
        <v>65</v>
      </c>
      <c r="J12" s="26"/>
    </row>
    <row r="13" spans="1:10" s="27" customFormat="1" ht="69.75" customHeight="1" thickBot="1" x14ac:dyDescent="0.25">
      <c r="A13" s="81"/>
      <c r="B13" s="84"/>
      <c r="C13" s="81"/>
      <c r="D13" s="81"/>
      <c r="E13" s="82"/>
      <c r="F13" s="82"/>
      <c r="G13" s="85"/>
      <c r="H13" s="86"/>
      <c r="I13" s="86"/>
      <c r="J13" s="83"/>
    </row>
    <row r="14" spans="1:10" s="9" customFormat="1" ht="100.5" customHeight="1" thickTop="1" thickBot="1" x14ac:dyDescent="0.25">
      <c r="A14" s="58"/>
      <c r="B14" s="48" t="s">
        <v>21</v>
      </c>
      <c r="C14" s="49" t="s">
        <v>18</v>
      </c>
      <c r="D14" s="49" t="s">
        <v>64</v>
      </c>
      <c r="E14" s="49" t="s">
        <v>75</v>
      </c>
      <c r="F14" s="49" t="s">
        <v>19</v>
      </c>
      <c r="G14" s="50" t="s">
        <v>28</v>
      </c>
      <c r="H14" s="51" t="s">
        <v>33</v>
      </c>
      <c r="I14" s="77"/>
      <c r="J14" s="23"/>
    </row>
    <row r="15" spans="1:10" ht="114" customHeight="1" thickTop="1" thickBot="1" x14ac:dyDescent="0.25">
      <c r="A15" s="57"/>
      <c r="B15" s="52">
        <f>$G$3</f>
        <v>1690977</v>
      </c>
      <c r="C15" s="53">
        <f>SUMIF(A4:A12,B1,E4:E$12)</f>
        <v>171000</v>
      </c>
      <c r="D15" s="53">
        <f>SUMIF(A4:A12,B1,F4:$F$12)</f>
        <v>156840</v>
      </c>
      <c r="E15" s="53">
        <f>SUMIF(A4:A12,C1,E4:$E$12)</f>
        <v>0</v>
      </c>
      <c r="F15" s="53">
        <f>SUMIF(A4:A12,A1,$E4:E$12)</f>
        <v>0</v>
      </c>
      <c r="G15" s="53">
        <f>SUMIF(A4:A12,A1,$F4:F$12)</f>
        <v>0</v>
      </c>
      <c r="H15" s="54">
        <f>+B15+C15+E15+F15-D15-G15</f>
        <v>1705137</v>
      </c>
      <c r="I15" s="2"/>
      <c r="J15" s="24"/>
    </row>
    <row r="16" spans="1:10" ht="75.75" customHeight="1" thickTop="1" thickBot="1" x14ac:dyDescent="0.25">
      <c r="A16" s="57"/>
      <c r="B16" s="55">
        <f>+B15+C15-D15</f>
        <v>1705137</v>
      </c>
      <c r="C16" s="55"/>
      <c r="D16" s="114" t="s">
        <v>29</v>
      </c>
      <c r="E16" s="114"/>
      <c r="F16" s="114"/>
      <c r="G16" s="56"/>
      <c r="H16" s="57"/>
      <c r="I16" s="57"/>
      <c r="J16" s="22"/>
    </row>
    <row r="17" spans="1:11" ht="54.75" customHeight="1" thickTop="1" x14ac:dyDescent="0.2">
      <c r="A17" s="4"/>
      <c r="B17" s="4"/>
      <c r="C17" s="7"/>
      <c r="D17" s="115" t="s">
        <v>39</v>
      </c>
      <c r="E17" s="116"/>
      <c r="F17" s="117"/>
      <c r="G17" s="5"/>
      <c r="H17" s="118"/>
      <c r="I17" s="118"/>
      <c r="J17" s="4"/>
    </row>
    <row r="18" spans="1:11" ht="66" customHeight="1" thickBot="1" x14ac:dyDescent="0.25">
      <c r="A18" s="4"/>
      <c r="B18" s="4"/>
      <c r="C18" s="7"/>
      <c r="D18" s="45" t="s">
        <v>40</v>
      </c>
      <c r="E18" s="46" t="s">
        <v>41</v>
      </c>
      <c r="F18" s="47" t="s">
        <v>42</v>
      </c>
      <c r="G18" s="5"/>
      <c r="J18" s="14"/>
    </row>
    <row r="19" spans="1:11" ht="43.5" customHeight="1" thickTop="1" x14ac:dyDescent="0.2">
      <c r="A19" s="4"/>
      <c r="B19" s="41"/>
      <c r="C19" s="4"/>
      <c r="D19" s="31">
        <v>3990</v>
      </c>
      <c r="E19" s="32">
        <v>200</v>
      </c>
      <c r="F19" s="33">
        <f>+E19*D19</f>
        <v>798000</v>
      </c>
      <c r="G19" s="5"/>
      <c r="H19" s="43"/>
      <c r="I19" s="44"/>
      <c r="J19" s="20"/>
    </row>
    <row r="20" spans="1:11" ht="43.5" customHeight="1" x14ac:dyDescent="0.2">
      <c r="A20" s="4"/>
      <c r="B20" s="25"/>
      <c r="C20" s="4"/>
      <c r="D20" s="34">
        <v>5187</v>
      </c>
      <c r="E20" s="35">
        <v>100</v>
      </c>
      <c r="F20" s="36">
        <f t="shared" ref="F20:F25" si="1">+E20*D20</f>
        <v>518700</v>
      </c>
      <c r="G20" s="5"/>
      <c r="H20" s="43"/>
      <c r="I20" s="44"/>
      <c r="J20" s="4"/>
    </row>
    <row r="21" spans="1:11" ht="43.5" customHeight="1" x14ac:dyDescent="0.2">
      <c r="A21" s="4"/>
      <c r="B21" s="25"/>
      <c r="C21" s="4"/>
      <c r="D21" s="34">
        <v>616</v>
      </c>
      <c r="E21" s="35">
        <v>50</v>
      </c>
      <c r="F21" s="36">
        <f t="shared" si="1"/>
        <v>30800</v>
      </c>
      <c r="G21" s="5"/>
      <c r="H21" s="40"/>
      <c r="I21" s="42"/>
      <c r="J21" s="4"/>
    </row>
    <row r="22" spans="1:11" ht="43.5" customHeight="1" x14ac:dyDescent="0.2">
      <c r="A22" s="4"/>
      <c r="B22" s="7"/>
      <c r="C22" s="4"/>
      <c r="D22" s="34">
        <v>18</v>
      </c>
      <c r="E22" s="35">
        <v>20</v>
      </c>
      <c r="F22" s="36">
        <f>+E22*D22</f>
        <v>360</v>
      </c>
      <c r="G22" s="5"/>
      <c r="H22" s="41"/>
      <c r="I22" s="3"/>
      <c r="J22" s="4"/>
    </row>
    <row r="23" spans="1:11" ht="43.5" customHeight="1" x14ac:dyDescent="0.2">
      <c r="A23" s="4"/>
      <c r="B23" s="4"/>
      <c r="C23" s="4"/>
      <c r="D23" s="34">
        <v>162</v>
      </c>
      <c r="E23" s="35">
        <v>10</v>
      </c>
      <c r="F23" s="36">
        <f t="shared" si="1"/>
        <v>1620</v>
      </c>
      <c r="G23" s="5"/>
      <c r="H23" s="41"/>
      <c r="I23" s="3"/>
      <c r="J23" s="4"/>
    </row>
    <row r="24" spans="1:11" ht="43.5" customHeight="1" thickBot="1" x14ac:dyDescent="0.25">
      <c r="A24" s="4"/>
      <c r="B24" s="4"/>
      <c r="C24" s="4"/>
      <c r="D24" s="34">
        <v>92</v>
      </c>
      <c r="E24" s="35">
        <v>5</v>
      </c>
      <c r="F24" s="36">
        <f t="shared" si="1"/>
        <v>460</v>
      </c>
      <c r="G24" s="5"/>
      <c r="H24" s="40"/>
      <c r="I24" s="42"/>
      <c r="J24" s="4"/>
    </row>
    <row r="25" spans="1:11" ht="43.5" customHeight="1" thickBot="1" x14ac:dyDescent="0.25">
      <c r="A25" s="4"/>
      <c r="B25" s="4"/>
      <c r="C25" s="4"/>
      <c r="D25" s="37">
        <v>2</v>
      </c>
      <c r="E25" s="38">
        <v>1</v>
      </c>
      <c r="F25" s="39">
        <f t="shared" si="1"/>
        <v>2</v>
      </c>
      <c r="G25" s="5"/>
      <c r="H25" s="18"/>
      <c r="I25" s="19"/>
      <c r="J25" s="4"/>
    </row>
    <row r="26" spans="1:11" ht="52.5" customHeight="1" thickTop="1" x14ac:dyDescent="0.2">
      <c r="A26" s="4"/>
      <c r="B26" s="4"/>
      <c r="C26" s="4"/>
      <c r="D26" s="119" t="s">
        <v>44</v>
      </c>
      <c r="E26" s="120"/>
      <c r="F26" s="15">
        <f>SUM(F19:F25)</f>
        <v>1349942</v>
      </c>
      <c r="G26" s="5"/>
      <c r="H26" s="4"/>
      <c r="I26" s="13"/>
      <c r="J26" s="10"/>
      <c r="K26" s="12"/>
    </row>
    <row r="27" spans="1:11" ht="52.5" customHeight="1" x14ac:dyDescent="0.2">
      <c r="A27" s="4"/>
      <c r="B27" s="4"/>
      <c r="C27" s="4"/>
      <c r="D27" s="121" t="s">
        <v>43</v>
      </c>
      <c r="E27" s="122"/>
      <c r="F27" s="16">
        <f>B16</f>
        <v>1705137</v>
      </c>
      <c r="G27" s="5"/>
      <c r="H27" s="25"/>
      <c r="I27" s="4"/>
      <c r="J27" s="10"/>
      <c r="K27" s="12"/>
    </row>
    <row r="28" spans="1:11" ht="52.5" customHeight="1" thickBot="1" x14ac:dyDescent="0.25">
      <c r="A28" s="4"/>
      <c r="B28" s="4"/>
      <c r="C28" s="4"/>
      <c r="D28" s="112" t="s">
        <v>45</v>
      </c>
      <c r="E28" s="113"/>
      <c r="F28" s="17">
        <f>+F26-F27</f>
        <v>-355195</v>
      </c>
      <c r="G28" s="5"/>
      <c r="H28" s="78"/>
      <c r="J28" s="10"/>
      <c r="K28" s="12"/>
    </row>
    <row r="29" spans="1:11" ht="72.75" customHeight="1" thickTop="1" x14ac:dyDescent="0.2">
      <c r="J29" s="11"/>
      <c r="K29" s="12"/>
    </row>
    <row r="30" spans="1:11" s="6" customFormat="1" ht="72.75" customHeight="1" x14ac:dyDescent="0.2">
      <c r="H30" s="4"/>
      <c r="I30" s="4"/>
      <c r="K30" s="8"/>
    </row>
  </sheetData>
  <mergeCells count="6">
    <mergeCell ref="D28:E28"/>
    <mergeCell ref="D16:F16"/>
    <mergeCell ref="D17:F17"/>
    <mergeCell ref="H17:I17"/>
    <mergeCell ref="D26:E26"/>
    <mergeCell ref="D27:E27"/>
  </mergeCells>
  <conditionalFormatting sqref="C2:D2">
    <cfRule type="duplicateValues" dxfId="44" priority="11"/>
  </conditionalFormatting>
  <conditionalFormatting sqref="A26:A28 A2:A6 A13:A19">
    <cfRule type="cellIs" dxfId="43" priority="12" operator="equal">
      <formula>#REF!</formula>
    </cfRule>
  </conditionalFormatting>
  <conditionalFormatting sqref="A1">
    <cfRule type="cellIs" dxfId="42" priority="10" operator="equal">
      <formula>#REF!</formula>
    </cfRule>
  </conditionalFormatting>
  <conditionalFormatting sqref="B1">
    <cfRule type="cellIs" dxfId="41" priority="9" operator="equal">
      <formula>#REF!</formula>
    </cfRule>
  </conditionalFormatting>
  <conditionalFormatting sqref="A20:A25">
    <cfRule type="cellIs" dxfId="40" priority="8" operator="equal">
      <formula>#REF!</formula>
    </cfRule>
  </conditionalFormatting>
  <conditionalFormatting sqref="A7:A12">
    <cfRule type="cellIs" dxfId="39" priority="1" operator="equal">
      <formula>#REF!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9" orientation="landscape" r:id="rId1"/>
  <rowBreaks count="1" manualBreakCount="1">
    <brk id="1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1">
    <pageSetUpPr fitToPage="1"/>
  </sheetPr>
  <dimension ref="A1:K40"/>
  <sheetViews>
    <sheetView showGridLines="0" rightToLeft="1" topLeftCell="A26" zoomScale="40" zoomScaleNormal="40" workbookViewId="0">
      <selection activeCell="H28" sqref="H28:I39"/>
    </sheetView>
  </sheetViews>
  <sheetFormatPr defaultColWidth="42.875" defaultRowHeight="18" x14ac:dyDescent="0.2"/>
  <cols>
    <col min="1" max="1" width="25.25" style="6" customWidth="1"/>
    <col min="2" max="2" width="33.25" style="6" bestFit="1" customWidth="1"/>
    <col min="3" max="4" width="33.875" style="6" bestFit="1" customWidth="1"/>
    <col min="5" max="5" width="36.125" style="6" customWidth="1"/>
    <col min="6" max="6" width="35.625" style="6" customWidth="1"/>
    <col min="7" max="7" width="36.125" style="6" customWidth="1"/>
    <col min="8" max="8" width="55.375" style="6" customWidth="1"/>
    <col min="9" max="9" width="82" style="6" customWidth="1"/>
    <col min="10" max="10" width="27.75" style="6" customWidth="1"/>
    <col min="11" max="16384" width="42.875" style="8"/>
  </cols>
  <sheetData>
    <row r="1" spans="1:10" ht="72.75" hidden="1" customHeight="1" x14ac:dyDescent="0.2">
      <c r="A1" s="58" t="s">
        <v>17</v>
      </c>
      <c r="B1" s="59" t="s">
        <v>16</v>
      </c>
      <c r="C1" s="57" t="s">
        <v>69</v>
      </c>
      <c r="D1" s="57"/>
      <c r="E1" s="57"/>
      <c r="F1" s="57"/>
      <c r="G1" s="57"/>
      <c r="H1" s="57"/>
      <c r="I1" s="57"/>
      <c r="J1" s="4"/>
    </row>
    <row r="2" spans="1:10" s="1" customFormat="1" ht="72.75" customHeight="1" thickBot="1" x14ac:dyDescent="0.25">
      <c r="A2" s="60" t="s">
        <v>24</v>
      </c>
      <c r="B2" s="61" t="s">
        <v>0</v>
      </c>
      <c r="C2" s="62" t="s">
        <v>14</v>
      </c>
      <c r="D2" s="62" t="s">
        <v>27</v>
      </c>
      <c r="E2" s="63" t="s">
        <v>1</v>
      </c>
      <c r="F2" s="63" t="s">
        <v>2</v>
      </c>
      <c r="G2" s="63" t="s">
        <v>3</v>
      </c>
      <c r="H2" s="62" t="s">
        <v>15</v>
      </c>
      <c r="I2" s="62" t="s">
        <v>4</v>
      </c>
      <c r="J2" s="21" t="s">
        <v>5</v>
      </c>
    </row>
    <row r="3" spans="1:10" ht="67.5" customHeight="1" x14ac:dyDescent="0.2">
      <c r="A3" s="57"/>
      <c r="B3" s="64"/>
      <c r="C3" s="57"/>
      <c r="D3" s="57"/>
      <c r="E3" s="56"/>
      <c r="F3" s="56"/>
      <c r="G3" s="65">
        <f>'27-3'!B16</f>
        <v>1705137</v>
      </c>
      <c r="H3" s="65"/>
      <c r="I3" s="65" t="s">
        <v>23</v>
      </c>
      <c r="J3" s="22"/>
    </row>
    <row r="4" spans="1:10" s="27" customFormat="1" ht="69.75" customHeight="1" x14ac:dyDescent="0.2">
      <c r="A4" s="66" t="s">
        <v>16</v>
      </c>
      <c r="B4" s="67">
        <v>45379</v>
      </c>
      <c r="C4" s="66"/>
      <c r="D4" s="66"/>
      <c r="E4" s="68">
        <v>3295</v>
      </c>
      <c r="F4" s="69"/>
      <c r="G4" s="70">
        <f>G3+E4-F4</f>
        <v>1708432</v>
      </c>
      <c r="H4" s="71" t="s">
        <v>82</v>
      </c>
      <c r="I4" s="71" t="s">
        <v>106</v>
      </c>
      <c r="J4" s="26"/>
    </row>
    <row r="5" spans="1:10" s="27" customFormat="1" ht="69.75" customHeight="1" x14ac:dyDescent="0.2">
      <c r="A5" s="72" t="s">
        <v>16</v>
      </c>
      <c r="B5" s="73">
        <v>45379</v>
      </c>
      <c r="C5" s="72"/>
      <c r="D5" s="72">
        <v>1806</v>
      </c>
      <c r="E5" s="74">
        <v>83250</v>
      </c>
      <c r="F5" s="74"/>
      <c r="G5" s="75">
        <f t="shared" ref="G5:G22" si="0">G4+E5-F5</f>
        <v>1791682</v>
      </c>
      <c r="H5" s="76" t="s">
        <v>107</v>
      </c>
      <c r="I5" s="76" t="s">
        <v>108</v>
      </c>
      <c r="J5" s="28"/>
    </row>
    <row r="6" spans="1:10" s="27" customFormat="1" ht="69.75" customHeight="1" x14ac:dyDescent="0.2">
      <c r="A6" s="66" t="s">
        <v>16</v>
      </c>
      <c r="B6" s="67">
        <v>45379</v>
      </c>
      <c r="C6" s="66"/>
      <c r="D6" s="66">
        <v>1807</v>
      </c>
      <c r="E6" s="68">
        <v>72375</v>
      </c>
      <c r="F6" s="69"/>
      <c r="G6" s="70">
        <f t="shared" si="0"/>
        <v>1864057</v>
      </c>
      <c r="H6" s="71" t="s">
        <v>107</v>
      </c>
      <c r="I6" s="71" t="s">
        <v>109</v>
      </c>
      <c r="J6" s="26"/>
    </row>
    <row r="7" spans="1:10" s="27" customFormat="1" ht="69.75" customHeight="1" x14ac:dyDescent="0.2">
      <c r="A7" s="72" t="s">
        <v>16</v>
      </c>
      <c r="B7" s="73">
        <v>45379</v>
      </c>
      <c r="C7" s="72"/>
      <c r="D7" s="72">
        <v>1808</v>
      </c>
      <c r="E7" s="74">
        <v>9500</v>
      </c>
      <c r="F7" s="74"/>
      <c r="G7" s="75">
        <f t="shared" si="0"/>
        <v>1873557</v>
      </c>
      <c r="H7" s="76" t="s">
        <v>107</v>
      </c>
      <c r="I7" s="76" t="s">
        <v>110</v>
      </c>
      <c r="J7" s="28"/>
    </row>
    <row r="8" spans="1:10" s="27" customFormat="1" ht="69.75" customHeight="1" x14ac:dyDescent="0.2">
      <c r="A8" s="66" t="s">
        <v>16</v>
      </c>
      <c r="B8" s="67">
        <v>45379</v>
      </c>
      <c r="C8" s="66"/>
      <c r="D8" s="66">
        <v>1809</v>
      </c>
      <c r="E8" s="68">
        <v>6000</v>
      </c>
      <c r="F8" s="69"/>
      <c r="G8" s="70">
        <f t="shared" si="0"/>
        <v>1879557</v>
      </c>
      <c r="H8" s="71" t="s">
        <v>56</v>
      </c>
      <c r="I8" s="71" t="s">
        <v>111</v>
      </c>
      <c r="J8" s="26"/>
    </row>
    <row r="9" spans="1:10" s="27" customFormat="1" ht="69.75" customHeight="1" x14ac:dyDescent="0.2">
      <c r="A9" s="72" t="s">
        <v>69</v>
      </c>
      <c r="B9" s="73">
        <v>45379</v>
      </c>
      <c r="C9" s="72"/>
      <c r="D9" s="72">
        <v>1810</v>
      </c>
      <c r="E9" s="74">
        <v>120000</v>
      </c>
      <c r="F9" s="74"/>
      <c r="G9" s="75">
        <f t="shared" si="0"/>
        <v>1999557</v>
      </c>
      <c r="H9" s="76" t="s">
        <v>80</v>
      </c>
      <c r="I9" s="76" t="s">
        <v>112</v>
      </c>
      <c r="J9" s="28"/>
    </row>
    <row r="10" spans="1:10" s="27" customFormat="1" ht="69.75" customHeight="1" x14ac:dyDescent="0.2">
      <c r="A10" s="66" t="s">
        <v>16</v>
      </c>
      <c r="B10" s="67">
        <v>45379</v>
      </c>
      <c r="C10" s="66"/>
      <c r="D10" s="66">
        <v>1811</v>
      </c>
      <c r="E10" s="68">
        <v>100000</v>
      </c>
      <c r="F10" s="69"/>
      <c r="G10" s="70">
        <f t="shared" si="0"/>
        <v>2099557</v>
      </c>
      <c r="H10" s="71" t="s">
        <v>113</v>
      </c>
      <c r="I10" s="71" t="s">
        <v>114</v>
      </c>
      <c r="J10" s="26"/>
    </row>
    <row r="11" spans="1:10" s="27" customFormat="1" ht="69.75" customHeight="1" x14ac:dyDescent="0.2">
      <c r="A11" s="72" t="s">
        <v>16</v>
      </c>
      <c r="B11" s="73">
        <v>45379</v>
      </c>
      <c r="C11" s="72"/>
      <c r="D11" s="72">
        <v>1812</v>
      </c>
      <c r="E11" s="74">
        <v>20000</v>
      </c>
      <c r="F11" s="74"/>
      <c r="G11" s="75">
        <f t="shared" si="0"/>
        <v>2119557</v>
      </c>
      <c r="H11" s="76" t="s">
        <v>115</v>
      </c>
      <c r="I11" s="76" t="s">
        <v>116</v>
      </c>
      <c r="J11" s="28"/>
    </row>
    <row r="12" spans="1:10" s="27" customFormat="1" ht="69.75" customHeight="1" x14ac:dyDescent="0.2">
      <c r="A12" s="66" t="s">
        <v>16</v>
      </c>
      <c r="B12" s="67">
        <v>45379</v>
      </c>
      <c r="C12" s="66"/>
      <c r="D12" s="66"/>
      <c r="E12" s="68">
        <v>1000000</v>
      </c>
      <c r="F12" s="69"/>
      <c r="G12" s="70">
        <f t="shared" si="0"/>
        <v>3119557</v>
      </c>
      <c r="H12" s="71" t="s">
        <v>9</v>
      </c>
      <c r="I12" s="71" t="s">
        <v>119</v>
      </c>
      <c r="J12" s="26"/>
    </row>
    <row r="13" spans="1:10" s="27" customFormat="1" ht="69.75" customHeight="1" x14ac:dyDescent="0.2">
      <c r="A13" s="72" t="s">
        <v>16</v>
      </c>
      <c r="B13" s="73">
        <v>45379</v>
      </c>
      <c r="C13" s="72">
        <v>2765</v>
      </c>
      <c r="D13" s="72"/>
      <c r="E13" s="74"/>
      <c r="F13" s="74">
        <v>9500</v>
      </c>
      <c r="G13" s="75">
        <f t="shared" si="0"/>
        <v>3110057</v>
      </c>
      <c r="H13" s="76" t="s">
        <v>83</v>
      </c>
      <c r="I13" s="76" t="s">
        <v>55</v>
      </c>
      <c r="J13" s="28"/>
    </row>
    <row r="14" spans="1:10" s="27" customFormat="1" ht="69.75" customHeight="1" x14ac:dyDescent="0.2">
      <c r="A14" s="66" t="s">
        <v>16</v>
      </c>
      <c r="B14" s="67">
        <v>45379</v>
      </c>
      <c r="C14" s="66">
        <v>2766</v>
      </c>
      <c r="D14" s="66"/>
      <c r="E14" s="68"/>
      <c r="F14" s="69">
        <v>75000</v>
      </c>
      <c r="G14" s="70">
        <f t="shared" si="0"/>
        <v>3035057</v>
      </c>
      <c r="H14" s="71" t="s">
        <v>117</v>
      </c>
      <c r="I14" s="71" t="s">
        <v>118</v>
      </c>
      <c r="J14" s="26"/>
    </row>
    <row r="15" spans="1:10" s="27" customFormat="1" ht="69.75" customHeight="1" x14ac:dyDescent="0.2">
      <c r="A15" s="72" t="s">
        <v>16</v>
      </c>
      <c r="B15" s="73">
        <v>45379</v>
      </c>
      <c r="C15" s="72">
        <v>2767</v>
      </c>
      <c r="D15" s="72"/>
      <c r="E15" s="74"/>
      <c r="F15" s="74">
        <v>1000000</v>
      </c>
      <c r="G15" s="75">
        <f t="shared" si="0"/>
        <v>2035057</v>
      </c>
      <c r="H15" s="76" t="s">
        <v>9</v>
      </c>
      <c r="I15" s="76" t="s">
        <v>121</v>
      </c>
      <c r="J15" s="28"/>
    </row>
    <row r="16" spans="1:10" s="27" customFormat="1" ht="69.75" customHeight="1" x14ac:dyDescent="0.2">
      <c r="A16" s="66" t="s">
        <v>16</v>
      </c>
      <c r="B16" s="67">
        <v>45379</v>
      </c>
      <c r="C16" s="66">
        <v>2768</v>
      </c>
      <c r="D16" s="66"/>
      <c r="E16" s="68"/>
      <c r="F16" s="69">
        <v>1000000</v>
      </c>
      <c r="G16" s="70">
        <f t="shared" si="0"/>
        <v>1035057</v>
      </c>
      <c r="H16" s="71" t="s">
        <v>78</v>
      </c>
      <c r="I16" s="71" t="s">
        <v>120</v>
      </c>
      <c r="J16" s="26"/>
    </row>
    <row r="17" spans="1:10" s="27" customFormat="1" ht="69.75" customHeight="1" x14ac:dyDescent="0.2">
      <c r="A17" s="72" t="s">
        <v>16</v>
      </c>
      <c r="B17" s="73">
        <v>45379</v>
      </c>
      <c r="C17" s="72">
        <v>2769</v>
      </c>
      <c r="D17" s="72"/>
      <c r="E17" s="74"/>
      <c r="F17" s="74">
        <v>20000</v>
      </c>
      <c r="G17" s="75">
        <f t="shared" si="0"/>
        <v>1015057</v>
      </c>
      <c r="H17" s="76" t="s">
        <v>60</v>
      </c>
      <c r="I17" s="76" t="s">
        <v>55</v>
      </c>
      <c r="J17" s="28"/>
    </row>
    <row r="18" spans="1:10" s="27" customFormat="1" ht="69.75" customHeight="1" x14ac:dyDescent="0.2">
      <c r="A18" s="66" t="s">
        <v>16</v>
      </c>
      <c r="B18" s="67">
        <v>45379</v>
      </c>
      <c r="C18" s="66">
        <v>2770</v>
      </c>
      <c r="D18" s="66"/>
      <c r="E18" s="68"/>
      <c r="F18" s="69">
        <v>30000</v>
      </c>
      <c r="G18" s="70">
        <f t="shared" si="0"/>
        <v>985057</v>
      </c>
      <c r="H18" s="71" t="s">
        <v>86</v>
      </c>
      <c r="I18" s="71" t="s">
        <v>62</v>
      </c>
      <c r="J18" s="26"/>
    </row>
    <row r="19" spans="1:10" s="27" customFormat="1" ht="69.75" customHeight="1" x14ac:dyDescent="0.2">
      <c r="A19" s="72" t="s">
        <v>16</v>
      </c>
      <c r="B19" s="73">
        <v>45379</v>
      </c>
      <c r="C19" s="72">
        <v>2771</v>
      </c>
      <c r="D19" s="72"/>
      <c r="E19" s="74"/>
      <c r="F19" s="74">
        <v>12920</v>
      </c>
      <c r="G19" s="75">
        <f t="shared" si="0"/>
        <v>972137</v>
      </c>
      <c r="H19" s="76" t="s">
        <v>37</v>
      </c>
      <c r="I19" s="76" t="s">
        <v>58</v>
      </c>
      <c r="J19" s="28"/>
    </row>
    <row r="20" spans="1:10" s="27" customFormat="1" ht="69.75" customHeight="1" x14ac:dyDescent="0.2">
      <c r="A20" s="66" t="s">
        <v>16</v>
      </c>
      <c r="B20" s="67">
        <v>45379</v>
      </c>
      <c r="C20" s="66">
        <v>2772</v>
      </c>
      <c r="D20" s="66"/>
      <c r="E20" s="68"/>
      <c r="F20" s="69">
        <v>100000</v>
      </c>
      <c r="G20" s="70">
        <f t="shared" si="0"/>
        <v>872137</v>
      </c>
      <c r="H20" s="71" t="s">
        <v>9</v>
      </c>
      <c r="I20" s="71" t="s">
        <v>62</v>
      </c>
      <c r="J20" s="26"/>
    </row>
    <row r="21" spans="1:10" s="27" customFormat="1" ht="69.75" customHeight="1" x14ac:dyDescent="0.2">
      <c r="A21" s="72" t="s">
        <v>16</v>
      </c>
      <c r="B21" s="73">
        <v>45379</v>
      </c>
      <c r="C21" s="72">
        <v>2773</v>
      </c>
      <c r="D21" s="72"/>
      <c r="E21" s="74"/>
      <c r="F21" s="74">
        <v>30000</v>
      </c>
      <c r="G21" s="75">
        <f t="shared" si="0"/>
        <v>842137</v>
      </c>
      <c r="H21" s="76" t="s">
        <v>10</v>
      </c>
      <c r="I21" s="76" t="s">
        <v>55</v>
      </c>
      <c r="J21" s="28"/>
    </row>
    <row r="22" spans="1:10" s="27" customFormat="1" ht="69.75" customHeight="1" x14ac:dyDescent="0.2">
      <c r="A22" s="66" t="s">
        <v>16</v>
      </c>
      <c r="B22" s="67">
        <v>45379</v>
      </c>
      <c r="C22" s="66"/>
      <c r="D22" s="66"/>
      <c r="E22" s="68"/>
      <c r="F22" s="69">
        <v>200000</v>
      </c>
      <c r="G22" s="70">
        <f t="shared" si="0"/>
        <v>642137</v>
      </c>
      <c r="H22" s="71" t="s">
        <v>9</v>
      </c>
      <c r="I22" s="71" t="s">
        <v>11</v>
      </c>
      <c r="J22" s="26"/>
    </row>
    <row r="23" spans="1:10" s="27" customFormat="1" ht="69.75" customHeight="1" thickBot="1" x14ac:dyDescent="0.25">
      <c r="A23" s="81"/>
      <c r="B23" s="84"/>
      <c r="C23" s="81"/>
      <c r="D23" s="81"/>
      <c r="E23" s="82"/>
      <c r="F23" s="82"/>
      <c r="G23" s="85"/>
      <c r="H23" s="86"/>
      <c r="I23" s="86"/>
      <c r="J23" s="83"/>
    </row>
    <row r="24" spans="1:10" s="9" customFormat="1" ht="100.5" customHeight="1" thickTop="1" thickBot="1" x14ac:dyDescent="0.25">
      <c r="A24" s="58"/>
      <c r="B24" s="48" t="s">
        <v>21</v>
      </c>
      <c r="C24" s="49" t="s">
        <v>18</v>
      </c>
      <c r="D24" s="49" t="s">
        <v>64</v>
      </c>
      <c r="E24" s="49" t="s">
        <v>75</v>
      </c>
      <c r="F24" s="49" t="s">
        <v>19</v>
      </c>
      <c r="G24" s="50" t="s">
        <v>28</v>
      </c>
      <c r="H24" s="51" t="s">
        <v>33</v>
      </c>
      <c r="I24" s="77"/>
      <c r="J24" s="23"/>
    </row>
    <row r="25" spans="1:10" ht="114" customHeight="1" thickTop="1" thickBot="1" x14ac:dyDescent="0.25">
      <c r="A25" s="57"/>
      <c r="B25" s="52">
        <f>$G$3</f>
        <v>1705137</v>
      </c>
      <c r="C25" s="53">
        <f>SUMIF(A4:A22,B1,E4:E$22)</f>
        <v>1294420</v>
      </c>
      <c r="D25" s="53">
        <f>SUMIF(A4:A22,B1,F4:$F$22)</f>
        <v>2477420</v>
      </c>
      <c r="E25" s="53">
        <f>SUMIF(A4:A22,C1,E4:$E$22)</f>
        <v>120000</v>
      </c>
      <c r="F25" s="53">
        <f>SUMIF(A4:A22,A1,$E4:E$22)</f>
        <v>0</v>
      </c>
      <c r="G25" s="53">
        <f>SUMIF(A4:A22,A1,$F4:F$22)</f>
        <v>0</v>
      </c>
      <c r="H25" s="54">
        <f>+B25+C25+E25+F25-D25-G25</f>
        <v>642137</v>
      </c>
      <c r="I25" s="2"/>
      <c r="J25" s="24"/>
    </row>
    <row r="26" spans="1:10" ht="75.75" customHeight="1" thickTop="1" thickBot="1" x14ac:dyDescent="0.25">
      <c r="A26" s="57"/>
      <c r="B26" s="55">
        <f>+B25+C25-D25</f>
        <v>522137</v>
      </c>
      <c r="C26" s="55"/>
      <c r="D26" s="114" t="s">
        <v>29</v>
      </c>
      <c r="E26" s="114"/>
      <c r="F26" s="114"/>
      <c r="G26" s="56"/>
      <c r="H26" s="57"/>
      <c r="I26" s="57"/>
      <c r="J26" s="22"/>
    </row>
    <row r="27" spans="1:10" ht="54.75" customHeight="1" thickTop="1" x14ac:dyDescent="0.2">
      <c r="A27" s="4"/>
      <c r="B27" s="4"/>
      <c r="C27" s="7"/>
      <c r="D27" s="115" t="s">
        <v>39</v>
      </c>
      <c r="E27" s="116"/>
      <c r="F27" s="117"/>
      <c r="G27" s="5"/>
      <c r="H27" s="118"/>
      <c r="I27" s="118"/>
      <c r="J27" s="4"/>
    </row>
    <row r="28" spans="1:10" ht="66" customHeight="1" thickBot="1" x14ac:dyDescent="0.25">
      <c r="A28" s="4"/>
      <c r="B28" s="4"/>
      <c r="C28" s="7"/>
      <c r="D28" s="45" t="s">
        <v>40</v>
      </c>
      <c r="E28" s="46" t="s">
        <v>41</v>
      </c>
      <c r="F28" s="47" t="s">
        <v>42</v>
      </c>
      <c r="G28" s="5"/>
      <c r="J28" s="14"/>
    </row>
    <row r="29" spans="1:10" ht="43.5" customHeight="1" thickTop="1" x14ac:dyDescent="0.2">
      <c r="A29" s="4"/>
      <c r="B29" s="41"/>
      <c r="C29" s="4"/>
      <c r="D29" s="31">
        <v>12</v>
      </c>
      <c r="E29" s="32">
        <v>200</v>
      </c>
      <c r="F29" s="33">
        <f>+E29*D29</f>
        <v>2400</v>
      </c>
      <c r="G29" s="5"/>
      <c r="H29" s="87"/>
      <c r="I29" s="88"/>
      <c r="J29" s="20"/>
    </row>
    <row r="30" spans="1:10" ht="43.5" customHeight="1" x14ac:dyDescent="0.2">
      <c r="A30" s="4"/>
      <c r="B30" s="25"/>
      <c r="C30" s="4"/>
      <c r="D30" s="34">
        <v>331</v>
      </c>
      <c r="E30" s="35">
        <v>100</v>
      </c>
      <c r="F30" s="36">
        <f t="shared" ref="F30:F35" si="1">+E30*D30</f>
        <v>33100</v>
      </c>
      <c r="G30" s="5"/>
      <c r="H30" s="87"/>
      <c r="I30" s="88"/>
      <c r="J30" s="4"/>
    </row>
    <row r="31" spans="1:10" ht="43.5" customHeight="1" x14ac:dyDescent="0.2">
      <c r="A31" s="4"/>
      <c r="B31" s="25"/>
      <c r="C31" s="4"/>
      <c r="D31" s="34">
        <v>19</v>
      </c>
      <c r="E31" s="35">
        <v>50</v>
      </c>
      <c r="F31" s="36">
        <f t="shared" si="1"/>
        <v>950</v>
      </c>
      <c r="G31" s="5"/>
      <c r="H31" s="87"/>
      <c r="I31" s="88"/>
      <c r="J31" s="4"/>
    </row>
    <row r="32" spans="1:10" ht="43.5" customHeight="1" x14ac:dyDescent="0.2">
      <c r="A32" s="4"/>
      <c r="B32" s="7"/>
      <c r="C32" s="4"/>
      <c r="D32" s="34">
        <v>9</v>
      </c>
      <c r="E32" s="35">
        <v>20</v>
      </c>
      <c r="F32" s="36">
        <f>+E32*D32</f>
        <v>180</v>
      </c>
      <c r="G32" s="5"/>
      <c r="H32" s="89"/>
      <c r="I32" s="90"/>
      <c r="J32" s="4"/>
    </row>
    <row r="33" spans="1:11" ht="43.5" customHeight="1" x14ac:dyDescent="0.2">
      <c r="A33" s="4"/>
      <c r="B33" s="4"/>
      <c r="C33" s="4"/>
      <c r="D33" s="34">
        <v>146</v>
      </c>
      <c r="E33" s="35">
        <v>10</v>
      </c>
      <c r="F33" s="36">
        <f t="shared" si="1"/>
        <v>1460</v>
      </c>
      <c r="G33" s="5"/>
      <c r="H33" s="91"/>
      <c r="I33" s="92"/>
      <c r="J33" s="4"/>
    </row>
    <row r="34" spans="1:11" ht="43.5" customHeight="1" x14ac:dyDescent="0.2">
      <c r="A34" s="4"/>
      <c r="B34" s="4"/>
      <c r="C34" s="4"/>
      <c r="D34" s="34">
        <v>90</v>
      </c>
      <c r="E34" s="35">
        <v>5</v>
      </c>
      <c r="F34" s="36">
        <f t="shared" si="1"/>
        <v>450</v>
      </c>
      <c r="G34" s="5"/>
      <c r="H34" s="91"/>
      <c r="I34" s="92"/>
      <c r="J34" s="4"/>
    </row>
    <row r="35" spans="1:11" ht="43.5" customHeight="1" thickBot="1" x14ac:dyDescent="0.25">
      <c r="A35" s="4"/>
      <c r="B35" s="4"/>
      <c r="C35" s="4"/>
      <c r="D35" s="37">
        <v>2</v>
      </c>
      <c r="E35" s="38">
        <v>1</v>
      </c>
      <c r="F35" s="39">
        <f t="shared" si="1"/>
        <v>2</v>
      </c>
      <c r="G35" s="5"/>
      <c r="H35" s="89"/>
      <c r="I35" s="90"/>
      <c r="J35" s="4"/>
    </row>
    <row r="36" spans="1:11" ht="52.5" customHeight="1" thickTop="1" x14ac:dyDescent="0.2">
      <c r="A36" s="4"/>
      <c r="B36" s="4"/>
      <c r="C36" s="4"/>
      <c r="D36" s="119" t="s">
        <v>44</v>
      </c>
      <c r="E36" s="120"/>
      <c r="F36" s="15">
        <f>SUM(F29:F35)</f>
        <v>38542</v>
      </c>
      <c r="G36" s="5"/>
      <c r="H36" s="93"/>
      <c r="I36" s="94"/>
      <c r="J36" s="10"/>
      <c r="K36" s="12"/>
    </row>
    <row r="37" spans="1:11" ht="52.5" customHeight="1" x14ac:dyDescent="0.2">
      <c r="A37" s="4"/>
      <c r="B37" s="4"/>
      <c r="C37" s="4"/>
      <c r="D37" s="121" t="s">
        <v>43</v>
      </c>
      <c r="E37" s="122"/>
      <c r="F37" s="16">
        <f>B26</f>
        <v>522137</v>
      </c>
      <c r="G37" s="5"/>
      <c r="H37" s="25"/>
      <c r="I37" s="4"/>
      <c r="J37" s="10"/>
      <c r="K37" s="12"/>
    </row>
    <row r="38" spans="1:11" ht="52.5" customHeight="1" thickBot="1" x14ac:dyDescent="0.25">
      <c r="A38" s="4"/>
      <c r="B38" s="4"/>
      <c r="C38" s="4"/>
      <c r="D38" s="112" t="s">
        <v>45</v>
      </c>
      <c r="E38" s="113"/>
      <c r="F38" s="17">
        <f>+F36-F37</f>
        <v>-483595</v>
      </c>
      <c r="G38" s="5"/>
      <c r="H38" s="78"/>
      <c r="J38" s="10"/>
      <c r="K38" s="12"/>
    </row>
    <row r="39" spans="1:11" ht="72.75" customHeight="1" thickTop="1" x14ac:dyDescent="0.2">
      <c r="J39" s="11"/>
      <c r="K39" s="12"/>
    </row>
    <row r="40" spans="1:11" s="6" customFormat="1" ht="72.75" customHeight="1" x14ac:dyDescent="0.2">
      <c r="H40" s="4"/>
      <c r="I40" s="4"/>
      <c r="K40" s="8"/>
    </row>
  </sheetData>
  <mergeCells count="6">
    <mergeCell ref="D38:E38"/>
    <mergeCell ref="D26:F26"/>
    <mergeCell ref="D27:F27"/>
    <mergeCell ref="H27:I27"/>
    <mergeCell ref="D36:E36"/>
    <mergeCell ref="D37:E37"/>
  </mergeCells>
  <conditionalFormatting sqref="C2:D2">
    <cfRule type="duplicateValues" dxfId="38" priority="12"/>
  </conditionalFormatting>
  <conditionalFormatting sqref="A36:A38 A23:A29 A2:A5">
    <cfRule type="cellIs" dxfId="37" priority="13" operator="equal">
      <formula>#REF!</formula>
    </cfRule>
  </conditionalFormatting>
  <conditionalFormatting sqref="A1">
    <cfRule type="cellIs" dxfId="36" priority="11" operator="equal">
      <formula>#REF!</formula>
    </cfRule>
  </conditionalFormatting>
  <conditionalFormatting sqref="B1">
    <cfRule type="cellIs" dxfId="35" priority="10" operator="equal">
      <formula>#REF!</formula>
    </cfRule>
  </conditionalFormatting>
  <conditionalFormatting sqref="A30:A35">
    <cfRule type="cellIs" dxfId="34" priority="9" operator="equal">
      <formula>#REF!</formula>
    </cfRule>
  </conditionalFormatting>
  <conditionalFormatting sqref="A6:A22">
    <cfRule type="cellIs" dxfId="33" priority="1" operator="equal">
      <formula>#REF!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1" orientation="landscape" r:id="rId1"/>
  <rowBreaks count="1" manualBreakCount="1">
    <brk id="2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2">
    <pageSetUpPr fitToPage="1"/>
  </sheetPr>
  <dimension ref="A1:K33"/>
  <sheetViews>
    <sheetView showGridLines="0" rightToLeft="1" topLeftCell="A20" zoomScale="40" zoomScaleNormal="40" workbookViewId="0">
      <selection activeCell="H23" sqref="H23:I31"/>
    </sheetView>
  </sheetViews>
  <sheetFormatPr defaultColWidth="42.875" defaultRowHeight="18" x14ac:dyDescent="0.2"/>
  <cols>
    <col min="1" max="1" width="25.25" style="6" customWidth="1"/>
    <col min="2" max="2" width="33.25" style="6" bestFit="1" customWidth="1"/>
    <col min="3" max="4" width="33.875" style="6" bestFit="1" customWidth="1"/>
    <col min="5" max="5" width="36.125" style="6" customWidth="1"/>
    <col min="6" max="6" width="35.625" style="6" customWidth="1"/>
    <col min="7" max="7" width="36.125" style="6" customWidth="1"/>
    <col min="8" max="8" width="55.375" style="6" customWidth="1"/>
    <col min="9" max="9" width="82" style="6" customWidth="1"/>
    <col min="10" max="10" width="27.75" style="6" customWidth="1"/>
    <col min="11" max="16384" width="42.875" style="8"/>
  </cols>
  <sheetData>
    <row r="1" spans="1:10" ht="72.75" hidden="1" customHeight="1" x14ac:dyDescent="0.2">
      <c r="A1" s="58" t="s">
        <v>17</v>
      </c>
      <c r="B1" s="59" t="s">
        <v>16</v>
      </c>
      <c r="C1" s="57" t="s">
        <v>69</v>
      </c>
      <c r="D1" s="57"/>
      <c r="E1" s="57"/>
      <c r="F1" s="57"/>
      <c r="G1" s="57"/>
      <c r="H1" s="57"/>
      <c r="I1" s="57"/>
      <c r="J1" s="4"/>
    </row>
    <row r="2" spans="1:10" s="1" customFormat="1" ht="72.75" customHeight="1" thickBot="1" x14ac:dyDescent="0.25">
      <c r="A2" s="60" t="s">
        <v>24</v>
      </c>
      <c r="B2" s="61" t="s">
        <v>0</v>
      </c>
      <c r="C2" s="62" t="s">
        <v>14</v>
      </c>
      <c r="D2" s="62" t="s">
        <v>27</v>
      </c>
      <c r="E2" s="63" t="s">
        <v>1</v>
      </c>
      <c r="F2" s="63" t="s">
        <v>2</v>
      </c>
      <c r="G2" s="63" t="s">
        <v>3</v>
      </c>
      <c r="H2" s="62" t="s">
        <v>15</v>
      </c>
      <c r="I2" s="62" t="s">
        <v>4</v>
      </c>
      <c r="J2" s="21" t="s">
        <v>5</v>
      </c>
    </row>
    <row r="3" spans="1:10" ht="67.5" customHeight="1" x14ac:dyDescent="0.2">
      <c r="A3" s="57"/>
      <c r="B3" s="64"/>
      <c r="C3" s="57"/>
      <c r="D3" s="57"/>
      <c r="E3" s="56"/>
      <c r="F3" s="56"/>
      <c r="G3" s="65">
        <v>522137</v>
      </c>
      <c r="H3" s="65"/>
      <c r="I3" s="65" t="s">
        <v>23</v>
      </c>
      <c r="J3" s="22"/>
    </row>
    <row r="4" spans="1:10" s="27" customFormat="1" ht="69.75" customHeight="1" x14ac:dyDescent="0.2">
      <c r="A4" s="66" t="s">
        <v>16</v>
      </c>
      <c r="B4" s="67">
        <v>45381</v>
      </c>
      <c r="C4" s="66"/>
      <c r="D4" s="66"/>
      <c r="E4" s="68"/>
      <c r="F4" s="69"/>
      <c r="G4" s="70">
        <f>G3+E4-F4</f>
        <v>522137</v>
      </c>
      <c r="H4" s="71"/>
      <c r="I4" s="71"/>
      <c r="J4" s="26"/>
    </row>
    <row r="5" spans="1:10" s="27" customFormat="1" ht="69.75" customHeight="1" x14ac:dyDescent="0.2">
      <c r="A5" s="98" t="s">
        <v>17</v>
      </c>
      <c r="B5" s="73">
        <v>45381</v>
      </c>
      <c r="C5" s="72"/>
      <c r="D5" s="72">
        <v>1813</v>
      </c>
      <c r="E5" s="74">
        <v>75000</v>
      </c>
      <c r="F5" s="74"/>
      <c r="G5" s="70">
        <f t="shared" ref="G5:G15" si="0">G4+E5-F5</f>
        <v>597137</v>
      </c>
      <c r="H5" s="76" t="s">
        <v>36</v>
      </c>
      <c r="I5" s="76" t="s">
        <v>122</v>
      </c>
      <c r="J5" s="28"/>
    </row>
    <row r="6" spans="1:10" s="27" customFormat="1" ht="69.75" customHeight="1" x14ac:dyDescent="0.2">
      <c r="A6" s="66" t="s">
        <v>17</v>
      </c>
      <c r="B6" s="67">
        <v>45381</v>
      </c>
      <c r="C6" s="66"/>
      <c r="D6" s="66">
        <v>1814</v>
      </c>
      <c r="E6" s="68">
        <v>75000</v>
      </c>
      <c r="F6" s="69"/>
      <c r="G6" s="70">
        <f t="shared" si="0"/>
        <v>672137</v>
      </c>
      <c r="H6" s="71" t="s">
        <v>36</v>
      </c>
      <c r="I6" s="71" t="s">
        <v>122</v>
      </c>
      <c r="J6" s="26"/>
    </row>
    <row r="7" spans="1:10" s="27" customFormat="1" ht="69.75" customHeight="1" x14ac:dyDescent="0.2">
      <c r="A7" s="98" t="s">
        <v>16</v>
      </c>
      <c r="B7" s="73">
        <v>45381</v>
      </c>
      <c r="C7" s="72"/>
      <c r="D7" s="72">
        <v>1815</v>
      </c>
      <c r="E7" s="74">
        <v>41000</v>
      </c>
      <c r="F7" s="74"/>
      <c r="G7" s="70">
        <f t="shared" si="0"/>
        <v>713137</v>
      </c>
      <c r="H7" s="76" t="s">
        <v>123</v>
      </c>
      <c r="I7" s="76" t="s">
        <v>124</v>
      </c>
      <c r="J7" s="28"/>
    </row>
    <row r="8" spans="1:10" s="27" customFormat="1" ht="69.75" customHeight="1" x14ac:dyDescent="0.2">
      <c r="A8" s="66" t="s">
        <v>16</v>
      </c>
      <c r="B8" s="67">
        <v>45381</v>
      </c>
      <c r="C8" s="66"/>
      <c r="D8" s="66">
        <v>1816</v>
      </c>
      <c r="E8" s="68">
        <v>30000</v>
      </c>
      <c r="F8" s="69"/>
      <c r="G8" s="70">
        <f t="shared" si="0"/>
        <v>743137</v>
      </c>
      <c r="H8" s="71" t="s">
        <v>71</v>
      </c>
      <c r="I8" s="71" t="s">
        <v>125</v>
      </c>
      <c r="J8" s="26"/>
    </row>
    <row r="9" spans="1:10" s="27" customFormat="1" ht="69.75" customHeight="1" x14ac:dyDescent="0.2">
      <c r="A9" s="98" t="s">
        <v>16</v>
      </c>
      <c r="B9" s="73">
        <v>45381</v>
      </c>
      <c r="C9" s="72"/>
      <c r="D9" s="72">
        <v>1817</v>
      </c>
      <c r="E9" s="74">
        <v>120000</v>
      </c>
      <c r="F9" s="74"/>
      <c r="G9" s="70">
        <f t="shared" si="0"/>
        <v>863137</v>
      </c>
      <c r="H9" s="76" t="s">
        <v>126</v>
      </c>
      <c r="I9" s="76" t="s">
        <v>127</v>
      </c>
      <c r="J9" s="28"/>
    </row>
    <row r="10" spans="1:10" s="27" customFormat="1" ht="69.75" customHeight="1" x14ac:dyDescent="0.2">
      <c r="A10" s="98" t="s">
        <v>16</v>
      </c>
      <c r="B10" s="73">
        <v>45381</v>
      </c>
      <c r="C10" s="72"/>
      <c r="D10" s="72"/>
      <c r="E10" s="74"/>
      <c r="F10" s="79">
        <v>41000</v>
      </c>
      <c r="G10" s="70">
        <f t="shared" si="0"/>
        <v>822137</v>
      </c>
      <c r="H10" s="80" t="s">
        <v>9</v>
      </c>
      <c r="I10" s="80" t="s">
        <v>132</v>
      </c>
      <c r="J10" s="28"/>
    </row>
    <row r="11" spans="1:10" s="27" customFormat="1" ht="69.75" customHeight="1" x14ac:dyDescent="0.2">
      <c r="A11" s="66" t="s">
        <v>16</v>
      </c>
      <c r="B11" s="67">
        <v>45381</v>
      </c>
      <c r="C11" s="66">
        <v>2774</v>
      </c>
      <c r="D11" s="66"/>
      <c r="E11" s="68"/>
      <c r="F11" s="69">
        <v>1150</v>
      </c>
      <c r="G11" s="70">
        <f t="shared" si="0"/>
        <v>820987</v>
      </c>
      <c r="H11" s="71" t="s">
        <v>9</v>
      </c>
      <c r="I11" s="71" t="s">
        <v>128</v>
      </c>
      <c r="J11" s="26"/>
    </row>
    <row r="12" spans="1:10" s="27" customFormat="1" ht="69.75" customHeight="1" x14ac:dyDescent="0.2">
      <c r="A12" s="98" t="s">
        <v>16</v>
      </c>
      <c r="B12" s="73">
        <v>45381</v>
      </c>
      <c r="C12" s="72">
        <v>2775</v>
      </c>
      <c r="D12" s="72"/>
      <c r="E12" s="74"/>
      <c r="F12" s="74">
        <v>30000</v>
      </c>
      <c r="G12" s="70">
        <f t="shared" si="0"/>
        <v>790987</v>
      </c>
      <c r="H12" s="76" t="s">
        <v>129</v>
      </c>
      <c r="I12" s="76" t="s">
        <v>130</v>
      </c>
      <c r="J12" s="28"/>
    </row>
    <row r="13" spans="1:10" s="27" customFormat="1" ht="69.75" customHeight="1" x14ac:dyDescent="0.2">
      <c r="A13" s="66" t="s">
        <v>16</v>
      </c>
      <c r="B13" s="67">
        <v>45381</v>
      </c>
      <c r="C13" s="66">
        <v>2776</v>
      </c>
      <c r="D13" s="66"/>
      <c r="E13" s="68"/>
      <c r="F13" s="69">
        <v>110000</v>
      </c>
      <c r="G13" s="70">
        <f t="shared" si="0"/>
        <v>680987</v>
      </c>
      <c r="H13" s="71" t="s">
        <v>60</v>
      </c>
      <c r="I13" s="71" t="s">
        <v>55</v>
      </c>
      <c r="J13" s="26"/>
    </row>
    <row r="14" spans="1:10" s="27" customFormat="1" ht="69.75" customHeight="1" x14ac:dyDescent="0.2">
      <c r="A14" s="98" t="s">
        <v>16</v>
      </c>
      <c r="B14" s="73">
        <v>45381</v>
      </c>
      <c r="C14" s="72">
        <v>2777</v>
      </c>
      <c r="D14" s="72"/>
      <c r="E14" s="74"/>
      <c r="F14" s="74">
        <v>1500</v>
      </c>
      <c r="G14" s="70">
        <f t="shared" si="0"/>
        <v>679487</v>
      </c>
      <c r="H14" s="76" t="s">
        <v>85</v>
      </c>
      <c r="I14" s="76" t="s">
        <v>131</v>
      </c>
      <c r="J14" s="28"/>
    </row>
    <row r="15" spans="1:10" s="27" customFormat="1" ht="69.75" customHeight="1" x14ac:dyDescent="0.2">
      <c r="A15" s="66" t="s">
        <v>16</v>
      </c>
      <c r="B15" s="67">
        <v>45381</v>
      </c>
      <c r="C15" s="66">
        <v>2778</v>
      </c>
      <c r="D15" s="66"/>
      <c r="E15" s="68"/>
      <c r="F15" s="69">
        <v>10000</v>
      </c>
      <c r="G15" s="70">
        <f t="shared" si="0"/>
        <v>669487</v>
      </c>
      <c r="H15" s="71" t="s">
        <v>85</v>
      </c>
      <c r="I15" s="71" t="s">
        <v>55</v>
      </c>
      <c r="J15" s="26"/>
    </row>
    <row r="16" spans="1:10" s="27" customFormat="1" ht="69.75" customHeight="1" thickBot="1" x14ac:dyDescent="0.25">
      <c r="A16" s="81"/>
      <c r="B16" s="84"/>
      <c r="C16" s="81"/>
      <c r="D16" s="81"/>
      <c r="E16" s="82"/>
      <c r="F16" s="82"/>
      <c r="G16" s="85"/>
      <c r="H16" s="86"/>
      <c r="I16" s="86"/>
      <c r="J16" s="83"/>
    </row>
    <row r="17" spans="1:11" s="9" customFormat="1" ht="100.5" customHeight="1" thickTop="1" thickBot="1" x14ac:dyDescent="0.25">
      <c r="A17" s="58"/>
      <c r="B17" s="48" t="s">
        <v>21</v>
      </c>
      <c r="C17" s="49" t="s">
        <v>18</v>
      </c>
      <c r="D17" s="49" t="s">
        <v>64</v>
      </c>
      <c r="E17" s="49" t="s">
        <v>75</v>
      </c>
      <c r="F17" s="49" t="s">
        <v>19</v>
      </c>
      <c r="G17" s="50" t="s">
        <v>28</v>
      </c>
      <c r="H17" s="51" t="s">
        <v>33</v>
      </c>
      <c r="I17" s="77"/>
      <c r="J17" s="23"/>
    </row>
    <row r="18" spans="1:11" ht="114" customHeight="1" thickTop="1" thickBot="1" x14ac:dyDescent="0.25">
      <c r="A18" s="57"/>
      <c r="B18" s="52">
        <f>$G$3</f>
        <v>522137</v>
      </c>
      <c r="C18" s="53">
        <f>SUMIF(A4:A15,B1,E4:E$15)</f>
        <v>191000</v>
      </c>
      <c r="D18" s="53">
        <f>SUMIF(A4:A15,B1,F4:$F$15)</f>
        <v>193650</v>
      </c>
      <c r="E18" s="53">
        <f>SUMIF(A4:A15,C1,E4:$E$15)</f>
        <v>0</v>
      </c>
      <c r="F18" s="53">
        <f>SUMIF(A4:A15,A1,$E4:E$15)</f>
        <v>150000</v>
      </c>
      <c r="G18" s="53">
        <f>SUMIF(A4:A15,A1,$F4:F$15)</f>
        <v>0</v>
      </c>
      <c r="H18" s="54">
        <f>+B18+C18+E18+F18-D18-G18</f>
        <v>669487</v>
      </c>
      <c r="I18" s="2"/>
      <c r="J18" s="24"/>
    </row>
    <row r="19" spans="1:11" ht="75.75" customHeight="1" thickTop="1" thickBot="1" x14ac:dyDescent="0.25">
      <c r="A19" s="57"/>
      <c r="B19" s="55">
        <f>+B18+C18-D18</f>
        <v>519487</v>
      </c>
      <c r="C19" s="55"/>
      <c r="D19" s="114" t="s">
        <v>29</v>
      </c>
      <c r="E19" s="114"/>
      <c r="F19" s="114"/>
      <c r="G19" s="56"/>
      <c r="H19" s="57"/>
      <c r="I19" s="57"/>
      <c r="J19" s="22"/>
    </row>
    <row r="20" spans="1:11" ht="72" customHeight="1" thickTop="1" x14ac:dyDescent="0.2">
      <c r="A20" s="4"/>
      <c r="B20" s="4"/>
      <c r="C20" s="7"/>
      <c r="D20" s="123" t="s">
        <v>39</v>
      </c>
      <c r="E20" s="124"/>
      <c r="F20" s="125"/>
      <c r="G20" s="5"/>
      <c r="H20" s="118"/>
      <c r="I20" s="118"/>
      <c r="J20" s="4"/>
    </row>
    <row r="21" spans="1:11" ht="66" customHeight="1" thickBot="1" x14ac:dyDescent="0.25">
      <c r="A21" s="4"/>
      <c r="B21" s="4"/>
      <c r="C21" s="7"/>
      <c r="D21" s="95" t="s">
        <v>40</v>
      </c>
      <c r="E21" s="96" t="s">
        <v>41</v>
      </c>
      <c r="F21" s="97" t="s">
        <v>42</v>
      </c>
      <c r="G21" s="5"/>
      <c r="J21" s="14"/>
    </row>
    <row r="22" spans="1:11" ht="43.5" customHeight="1" thickTop="1" x14ac:dyDescent="0.2">
      <c r="A22" s="4"/>
      <c r="B22" s="41"/>
      <c r="C22" s="4"/>
      <c r="D22" s="31">
        <f>12+60+6</f>
        <v>78</v>
      </c>
      <c r="E22" s="32">
        <v>200</v>
      </c>
      <c r="F22" s="33">
        <f>+E22*D22</f>
        <v>15600</v>
      </c>
      <c r="G22" s="5"/>
      <c r="H22" s="87"/>
      <c r="I22" s="88"/>
      <c r="J22" s="20"/>
    </row>
    <row r="23" spans="1:11" ht="43.5" customHeight="1" x14ac:dyDescent="0.2">
      <c r="A23" s="4"/>
      <c r="B23" s="25"/>
      <c r="C23" s="4"/>
      <c r="D23" s="34">
        <v>49</v>
      </c>
      <c r="E23" s="35">
        <v>100</v>
      </c>
      <c r="F23" s="36">
        <f t="shared" ref="F23:F28" si="1">+E23*D23</f>
        <v>4900</v>
      </c>
      <c r="G23" s="5"/>
      <c r="H23" s="87"/>
      <c r="I23" s="88"/>
      <c r="J23" s="4"/>
    </row>
    <row r="24" spans="1:11" ht="43.5" customHeight="1" x14ac:dyDescent="0.2">
      <c r="A24" s="4"/>
      <c r="B24" s="25"/>
      <c r="C24" s="4"/>
      <c r="D24" s="34">
        <v>19</v>
      </c>
      <c r="E24" s="35">
        <v>50</v>
      </c>
      <c r="F24" s="36">
        <f t="shared" si="1"/>
        <v>950</v>
      </c>
      <c r="G24" s="5"/>
      <c r="H24" s="87"/>
      <c r="I24" s="88"/>
      <c r="J24" s="4"/>
    </row>
    <row r="25" spans="1:11" ht="43.5" customHeight="1" x14ac:dyDescent="0.2">
      <c r="A25" s="4"/>
      <c r="B25" s="7"/>
      <c r="C25" s="4"/>
      <c r="D25" s="34">
        <v>7</v>
      </c>
      <c r="E25" s="35">
        <v>20</v>
      </c>
      <c r="F25" s="36">
        <f>+E25*D25</f>
        <v>140</v>
      </c>
      <c r="G25" s="5"/>
      <c r="H25" s="89"/>
      <c r="I25" s="90"/>
      <c r="J25" s="4"/>
    </row>
    <row r="26" spans="1:11" ht="43.5" customHeight="1" x14ac:dyDescent="0.2">
      <c r="A26" s="4"/>
      <c r="B26" s="4"/>
      <c r="C26" s="4"/>
      <c r="D26" s="34">
        <v>78</v>
      </c>
      <c r="E26" s="35">
        <v>10</v>
      </c>
      <c r="F26" s="36">
        <f t="shared" si="1"/>
        <v>780</v>
      </c>
      <c r="G26" s="5"/>
      <c r="H26" s="91"/>
      <c r="I26" s="92"/>
      <c r="J26" s="4"/>
    </row>
    <row r="27" spans="1:11" ht="43.5" customHeight="1" x14ac:dyDescent="0.2">
      <c r="A27" s="4"/>
      <c r="B27" s="4"/>
      <c r="C27" s="4"/>
      <c r="D27" s="34">
        <v>1</v>
      </c>
      <c r="E27" s="35">
        <v>5</v>
      </c>
      <c r="F27" s="36">
        <f t="shared" si="1"/>
        <v>5</v>
      </c>
      <c r="G27" s="5"/>
      <c r="H27" s="91"/>
      <c r="I27" s="92"/>
      <c r="J27" s="4"/>
    </row>
    <row r="28" spans="1:11" ht="43.5" customHeight="1" thickBot="1" x14ac:dyDescent="0.25">
      <c r="A28" s="4"/>
      <c r="B28" s="4"/>
      <c r="C28" s="4"/>
      <c r="D28" s="37">
        <v>2</v>
      </c>
      <c r="E28" s="38">
        <v>1</v>
      </c>
      <c r="F28" s="39">
        <f t="shared" si="1"/>
        <v>2</v>
      </c>
      <c r="G28" s="5"/>
      <c r="H28" s="89"/>
      <c r="I28" s="90"/>
      <c r="J28" s="4"/>
    </row>
    <row r="29" spans="1:11" ht="52.5" customHeight="1" thickTop="1" x14ac:dyDescent="0.2">
      <c r="A29" s="4"/>
      <c r="B29" s="4"/>
      <c r="C29" s="4"/>
      <c r="D29" s="119" t="s">
        <v>44</v>
      </c>
      <c r="E29" s="120"/>
      <c r="F29" s="15">
        <f>SUM(F22:F28)</f>
        <v>22377</v>
      </c>
      <c r="G29" s="5"/>
      <c r="H29" s="99"/>
      <c r="I29" s="94"/>
      <c r="J29" s="10"/>
      <c r="K29" s="12"/>
    </row>
    <row r="30" spans="1:11" ht="52.5" customHeight="1" x14ac:dyDescent="0.2">
      <c r="A30" s="4"/>
      <c r="B30" s="4"/>
      <c r="C30" s="4"/>
      <c r="D30" s="121" t="s">
        <v>43</v>
      </c>
      <c r="E30" s="122"/>
      <c r="F30" s="16">
        <f>B19</f>
        <v>519487</v>
      </c>
      <c r="G30" s="5"/>
      <c r="H30" s="25"/>
      <c r="I30" s="4"/>
      <c r="J30" s="10"/>
      <c r="K30" s="12"/>
    </row>
    <row r="31" spans="1:11" ht="52.5" customHeight="1" thickBot="1" x14ac:dyDescent="0.25">
      <c r="A31" s="4"/>
      <c r="B31" s="4"/>
      <c r="C31" s="4"/>
      <c r="D31" s="112" t="s">
        <v>45</v>
      </c>
      <c r="E31" s="113"/>
      <c r="F31" s="17">
        <f>+F29-F30</f>
        <v>-497110</v>
      </c>
      <c r="G31" s="5"/>
      <c r="H31" s="78"/>
      <c r="J31" s="10"/>
      <c r="K31" s="12"/>
    </row>
    <row r="32" spans="1:11" ht="72.75" customHeight="1" thickTop="1" x14ac:dyDescent="0.2">
      <c r="J32" s="11"/>
      <c r="K32" s="12"/>
    </row>
    <row r="33" spans="8:11" s="6" customFormat="1" ht="72.75" customHeight="1" x14ac:dyDescent="0.2">
      <c r="H33" s="4"/>
      <c r="I33" s="4"/>
      <c r="K33" s="8"/>
    </row>
  </sheetData>
  <mergeCells count="6">
    <mergeCell ref="D31:E31"/>
    <mergeCell ref="D19:F19"/>
    <mergeCell ref="D20:F20"/>
    <mergeCell ref="H20:I20"/>
    <mergeCell ref="D29:E29"/>
    <mergeCell ref="D30:E30"/>
  </mergeCells>
  <conditionalFormatting sqref="C2:D2">
    <cfRule type="duplicateValues" dxfId="32" priority="6"/>
  </conditionalFormatting>
  <conditionalFormatting sqref="A29:A31 A2:A5 A16:A22">
    <cfRule type="cellIs" dxfId="31" priority="7" operator="equal">
      <formula>#REF!</formula>
    </cfRule>
  </conditionalFormatting>
  <conditionalFormatting sqref="A1">
    <cfRule type="cellIs" dxfId="30" priority="5" operator="equal">
      <formula>#REF!</formula>
    </cfRule>
  </conditionalFormatting>
  <conditionalFormatting sqref="B1">
    <cfRule type="cellIs" dxfId="29" priority="4" operator="equal">
      <formula>#REF!</formula>
    </cfRule>
  </conditionalFormatting>
  <conditionalFormatting sqref="A23:A28">
    <cfRule type="cellIs" dxfId="28" priority="3" operator="equal">
      <formula>#REF!</formula>
    </cfRule>
  </conditionalFormatting>
  <conditionalFormatting sqref="A6:A15">
    <cfRule type="cellIs" dxfId="27" priority="1" operator="equal">
      <formula>#REF!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6" orientation="landscape" r:id="rId1"/>
  <rowBreaks count="1" manualBreakCount="1">
    <brk id="1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3">
    <pageSetUpPr fitToPage="1"/>
  </sheetPr>
  <dimension ref="A1:K28"/>
  <sheetViews>
    <sheetView showGridLines="0" rightToLeft="1" topLeftCell="A14" zoomScale="40" zoomScaleNormal="40" workbookViewId="0">
      <selection activeCell="H16" sqref="H16:I26"/>
    </sheetView>
  </sheetViews>
  <sheetFormatPr defaultColWidth="42.875" defaultRowHeight="18" x14ac:dyDescent="0.2"/>
  <cols>
    <col min="1" max="1" width="25.25" style="6" customWidth="1"/>
    <col min="2" max="2" width="33.25" style="6" bestFit="1" customWidth="1"/>
    <col min="3" max="4" width="33.875" style="6" bestFit="1" customWidth="1"/>
    <col min="5" max="5" width="36.125" style="6" customWidth="1"/>
    <col min="6" max="6" width="35.625" style="6" customWidth="1"/>
    <col min="7" max="7" width="36.125" style="6" customWidth="1"/>
    <col min="8" max="8" width="55.375" style="6" customWidth="1"/>
    <col min="9" max="9" width="82" style="6" customWidth="1"/>
    <col min="10" max="10" width="27.75" style="6" customWidth="1"/>
    <col min="11" max="16384" width="42.875" style="8"/>
  </cols>
  <sheetData>
    <row r="1" spans="1:10" ht="72.75" hidden="1" customHeight="1" x14ac:dyDescent="0.2">
      <c r="A1" s="58" t="s">
        <v>17</v>
      </c>
      <c r="B1" s="59" t="s">
        <v>16</v>
      </c>
      <c r="C1" s="57" t="s">
        <v>69</v>
      </c>
      <c r="D1" s="57"/>
      <c r="E1" s="57"/>
      <c r="F1" s="57"/>
      <c r="G1" s="57"/>
      <c r="H1" s="57"/>
      <c r="I1" s="57"/>
      <c r="J1" s="4"/>
    </row>
    <row r="2" spans="1:10" s="1" customFormat="1" ht="72.75" customHeight="1" thickBot="1" x14ac:dyDescent="0.25">
      <c r="A2" s="60" t="s">
        <v>24</v>
      </c>
      <c r="B2" s="61" t="s">
        <v>0</v>
      </c>
      <c r="C2" s="62" t="s">
        <v>14</v>
      </c>
      <c r="D2" s="62" t="s">
        <v>27</v>
      </c>
      <c r="E2" s="63" t="s">
        <v>1</v>
      </c>
      <c r="F2" s="63" t="s">
        <v>2</v>
      </c>
      <c r="G2" s="63" t="s">
        <v>3</v>
      </c>
      <c r="H2" s="62" t="s">
        <v>15</v>
      </c>
      <c r="I2" s="62" t="s">
        <v>4</v>
      </c>
      <c r="J2" s="21" t="s">
        <v>5</v>
      </c>
    </row>
    <row r="3" spans="1:10" ht="67.5" customHeight="1" x14ac:dyDescent="0.2">
      <c r="A3" s="57"/>
      <c r="B3" s="64"/>
      <c r="C3" s="57"/>
      <c r="D3" s="57"/>
      <c r="E3" s="56"/>
      <c r="F3" s="56"/>
      <c r="G3" s="65">
        <v>519487</v>
      </c>
      <c r="H3" s="65"/>
      <c r="I3" s="65" t="s">
        <v>23</v>
      </c>
      <c r="J3" s="22"/>
    </row>
    <row r="4" spans="1:10" s="27" customFormat="1" ht="69.75" customHeight="1" x14ac:dyDescent="0.2">
      <c r="A4" s="66" t="s">
        <v>16</v>
      </c>
      <c r="B4" s="67">
        <v>45382</v>
      </c>
      <c r="C4" s="66"/>
      <c r="D4" s="66">
        <v>1818</v>
      </c>
      <c r="E4" s="68">
        <v>105000</v>
      </c>
      <c r="F4" s="69"/>
      <c r="G4" s="70">
        <f t="shared" ref="G4:G10" si="0">G3+E4-F4</f>
        <v>624487</v>
      </c>
      <c r="H4" s="71" t="s">
        <v>133</v>
      </c>
      <c r="I4" s="71" t="s">
        <v>134</v>
      </c>
      <c r="J4" s="26"/>
    </row>
    <row r="5" spans="1:10" s="27" customFormat="1" ht="69.75" customHeight="1" x14ac:dyDescent="0.2">
      <c r="A5" s="98" t="s">
        <v>69</v>
      </c>
      <c r="B5" s="73">
        <v>45382</v>
      </c>
      <c r="C5" s="72"/>
      <c r="D5" s="72">
        <v>1819</v>
      </c>
      <c r="E5" s="74">
        <v>10000</v>
      </c>
      <c r="F5" s="74"/>
      <c r="G5" s="70">
        <f t="shared" si="0"/>
        <v>634487</v>
      </c>
      <c r="H5" s="76" t="s">
        <v>135</v>
      </c>
      <c r="I5" s="76" t="s">
        <v>140</v>
      </c>
      <c r="J5" s="28"/>
    </row>
    <row r="6" spans="1:10" s="27" customFormat="1" ht="69.75" customHeight="1" x14ac:dyDescent="0.2">
      <c r="A6" s="66" t="s">
        <v>16</v>
      </c>
      <c r="B6" s="67">
        <v>45382</v>
      </c>
      <c r="C6" s="66"/>
      <c r="D6" s="66">
        <v>1820</v>
      </c>
      <c r="E6" s="68">
        <v>100000</v>
      </c>
      <c r="F6" s="69"/>
      <c r="G6" s="70">
        <f t="shared" si="0"/>
        <v>734487</v>
      </c>
      <c r="H6" s="71" t="s">
        <v>136</v>
      </c>
      <c r="I6" s="71" t="s">
        <v>137</v>
      </c>
      <c r="J6" s="26"/>
    </row>
    <row r="7" spans="1:10" s="27" customFormat="1" ht="69.75" customHeight="1" x14ac:dyDescent="0.2">
      <c r="A7" s="98" t="s">
        <v>16</v>
      </c>
      <c r="B7" s="67">
        <v>45382</v>
      </c>
      <c r="C7" s="72">
        <v>2779</v>
      </c>
      <c r="D7" s="72"/>
      <c r="E7" s="74"/>
      <c r="F7" s="79">
        <v>1500</v>
      </c>
      <c r="G7" s="70">
        <f t="shared" si="0"/>
        <v>732987</v>
      </c>
      <c r="H7" s="80" t="s">
        <v>83</v>
      </c>
      <c r="I7" s="80" t="s">
        <v>55</v>
      </c>
      <c r="J7" s="28"/>
    </row>
    <row r="8" spans="1:10" s="27" customFormat="1" ht="69.75" customHeight="1" x14ac:dyDescent="0.2">
      <c r="A8" s="66" t="s">
        <v>16</v>
      </c>
      <c r="B8" s="73">
        <v>45382</v>
      </c>
      <c r="C8" s="66">
        <v>2780</v>
      </c>
      <c r="D8" s="66"/>
      <c r="E8" s="68"/>
      <c r="F8" s="69">
        <v>7000</v>
      </c>
      <c r="G8" s="70">
        <f t="shared" si="0"/>
        <v>725987</v>
      </c>
      <c r="H8" s="71" t="s">
        <v>138</v>
      </c>
      <c r="I8" s="71" t="s">
        <v>12</v>
      </c>
      <c r="J8" s="26"/>
    </row>
    <row r="9" spans="1:10" s="27" customFormat="1" ht="69.75" customHeight="1" x14ac:dyDescent="0.2">
      <c r="A9" s="98" t="s">
        <v>16</v>
      </c>
      <c r="B9" s="67">
        <v>45382</v>
      </c>
      <c r="C9" s="72">
        <v>2781</v>
      </c>
      <c r="D9" s="72"/>
      <c r="E9" s="74"/>
      <c r="F9" s="74">
        <v>0</v>
      </c>
      <c r="G9" s="70">
        <f t="shared" si="0"/>
        <v>725987</v>
      </c>
      <c r="H9" s="76" t="s">
        <v>30</v>
      </c>
      <c r="I9" s="76" t="s">
        <v>30</v>
      </c>
      <c r="J9" s="28"/>
    </row>
    <row r="10" spans="1:10" s="27" customFormat="1" ht="69.75" customHeight="1" x14ac:dyDescent="0.2">
      <c r="A10" s="66" t="s">
        <v>16</v>
      </c>
      <c r="B10" s="73">
        <v>45382</v>
      </c>
      <c r="C10" s="66">
        <v>2782</v>
      </c>
      <c r="D10" s="66"/>
      <c r="E10" s="68"/>
      <c r="F10" s="69">
        <v>53000</v>
      </c>
      <c r="G10" s="70">
        <f t="shared" si="0"/>
        <v>672987</v>
      </c>
      <c r="H10" s="71" t="s">
        <v>139</v>
      </c>
      <c r="I10" s="71" t="s">
        <v>141</v>
      </c>
      <c r="J10" s="26"/>
    </row>
    <row r="11" spans="1:10" s="27" customFormat="1" ht="69.75" customHeight="1" thickBot="1" x14ac:dyDescent="0.25">
      <c r="A11" s="81"/>
      <c r="B11" s="84"/>
      <c r="C11" s="81"/>
      <c r="D11" s="81"/>
      <c r="E11" s="82"/>
      <c r="F11" s="82"/>
      <c r="G11" s="85"/>
      <c r="H11" s="86"/>
      <c r="I11" s="86"/>
      <c r="J11" s="83"/>
    </row>
    <row r="12" spans="1:10" s="9" customFormat="1" ht="100.5" customHeight="1" thickTop="1" thickBot="1" x14ac:dyDescent="0.25">
      <c r="A12" s="58"/>
      <c r="B12" s="48" t="s">
        <v>21</v>
      </c>
      <c r="C12" s="49" t="s">
        <v>18</v>
      </c>
      <c r="D12" s="49" t="s">
        <v>64</v>
      </c>
      <c r="E12" s="49" t="s">
        <v>75</v>
      </c>
      <c r="F12" s="49" t="s">
        <v>19</v>
      </c>
      <c r="G12" s="50" t="s">
        <v>28</v>
      </c>
      <c r="H12" s="51" t="s">
        <v>33</v>
      </c>
      <c r="I12" s="77"/>
      <c r="J12" s="23"/>
    </row>
    <row r="13" spans="1:10" ht="114" customHeight="1" thickTop="1" thickBot="1" x14ac:dyDescent="0.25">
      <c r="A13" s="57"/>
      <c r="B13" s="52">
        <f>$G$3</f>
        <v>519487</v>
      </c>
      <c r="C13" s="53">
        <f>SUMIF(A4:A10,B1,E4:E$10)</f>
        <v>205000</v>
      </c>
      <c r="D13" s="53">
        <f>SUMIF(A4:A10,B1,F4:$F$10)</f>
        <v>61500</v>
      </c>
      <c r="E13" s="53">
        <f>SUMIF(A4:A10,C1,E4:$E$10)</f>
        <v>10000</v>
      </c>
      <c r="F13" s="53">
        <f>SUMIF(A4:A10,A1,$E4:E$10)</f>
        <v>0</v>
      </c>
      <c r="G13" s="53">
        <f>SUMIF(A4:A10,A1,$F4:F$10)</f>
        <v>0</v>
      </c>
      <c r="H13" s="54">
        <f>+B13+C13+E13+F13-D13-G13</f>
        <v>672987</v>
      </c>
      <c r="I13" s="2"/>
      <c r="J13" s="24"/>
    </row>
    <row r="14" spans="1:10" ht="75.75" customHeight="1" thickTop="1" thickBot="1" x14ac:dyDescent="0.25">
      <c r="A14" s="57"/>
      <c r="B14" s="55">
        <f>+B13+C13-D13</f>
        <v>662987</v>
      </c>
      <c r="C14" s="55"/>
      <c r="D14" s="114" t="s">
        <v>29</v>
      </c>
      <c r="E14" s="114"/>
      <c r="F14" s="114"/>
      <c r="G14" s="56"/>
      <c r="H14" s="57"/>
      <c r="I14" s="57"/>
      <c r="J14" s="22"/>
    </row>
    <row r="15" spans="1:10" ht="72" customHeight="1" thickTop="1" x14ac:dyDescent="0.2">
      <c r="A15" s="4"/>
      <c r="B15" s="4"/>
      <c r="C15" s="7"/>
      <c r="D15" s="123" t="s">
        <v>39</v>
      </c>
      <c r="E15" s="124"/>
      <c r="F15" s="125"/>
      <c r="G15" s="5"/>
      <c r="H15" s="118"/>
      <c r="I15" s="118"/>
      <c r="J15" s="4"/>
    </row>
    <row r="16" spans="1:10" ht="66" customHeight="1" thickBot="1" x14ac:dyDescent="0.25">
      <c r="A16" s="4"/>
      <c r="B16" s="4"/>
      <c r="C16" s="7"/>
      <c r="D16" s="95" t="s">
        <v>40</v>
      </c>
      <c r="E16" s="96" t="s">
        <v>41</v>
      </c>
      <c r="F16" s="97" t="s">
        <v>42</v>
      </c>
      <c r="G16" s="5"/>
      <c r="J16" s="14"/>
    </row>
    <row r="17" spans="1:11" ht="43.5" customHeight="1" thickTop="1" x14ac:dyDescent="0.2">
      <c r="A17" s="4"/>
      <c r="B17" s="41"/>
      <c r="C17" s="4"/>
      <c r="D17" s="31">
        <v>531</v>
      </c>
      <c r="E17" s="32">
        <v>200</v>
      </c>
      <c r="F17" s="33">
        <f>+E17*D17</f>
        <v>106200</v>
      </c>
      <c r="G17" s="5"/>
      <c r="H17" s="87"/>
      <c r="I17" s="88"/>
      <c r="J17" s="20"/>
    </row>
    <row r="18" spans="1:11" ht="43.5" customHeight="1" x14ac:dyDescent="0.2">
      <c r="A18" s="4"/>
      <c r="B18" s="25"/>
      <c r="C18" s="4"/>
      <c r="D18" s="34">
        <v>172</v>
      </c>
      <c r="E18" s="35">
        <v>100</v>
      </c>
      <c r="F18" s="36">
        <f t="shared" ref="F18:F23" si="1">+E18*D18</f>
        <v>17200</v>
      </c>
      <c r="G18" s="5"/>
      <c r="H18" s="87"/>
      <c r="I18" s="88"/>
      <c r="J18" s="4"/>
    </row>
    <row r="19" spans="1:11" ht="43.5" customHeight="1" x14ac:dyDescent="0.2">
      <c r="A19" s="4"/>
      <c r="B19" s="25"/>
      <c r="C19" s="4"/>
      <c r="D19" s="34">
        <v>11</v>
      </c>
      <c r="E19" s="35">
        <v>50</v>
      </c>
      <c r="F19" s="36">
        <f t="shared" si="1"/>
        <v>550</v>
      </c>
      <c r="G19" s="5"/>
      <c r="H19" s="87"/>
      <c r="I19" s="88"/>
      <c r="J19" s="4"/>
    </row>
    <row r="20" spans="1:11" ht="43.5" customHeight="1" x14ac:dyDescent="0.2">
      <c r="A20" s="4"/>
      <c r="B20" s="7"/>
      <c r="C20" s="4"/>
      <c r="D20" s="34">
        <v>2</v>
      </c>
      <c r="E20" s="35">
        <v>20</v>
      </c>
      <c r="F20" s="36">
        <f>+E20*D20</f>
        <v>40</v>
      </c>
      <c r="G20" s="5"/>
      <c r="H20" s="89"/>
      <c r="I20" s="90"/>
      <c r="J20" s="4"/>
    </row>
    <row r="21" spans="1:11" ht="43.5" customHeight="1" x14ac:dyDescent="0.2">
      <c r="A21" s="4"/>
      <c r="B21" s="4"/>
      <c r="C21" s="4"/>
      <c r="D21" s="34">
        <v>67</v>
      </c>
      <c r="E21" s="35">
        <v>10</v>
      </c>
      <c r="F21" s="36">
        <f t="shared" si="1"/>
        <v>670</v>
      </c>
      <c r="G21" s="5"/>
      <c r="H21" s="91"/>
      <c r="I21" s="92"/>
      <c r="J21" s="4"/>
    </row>
    <row r="22" spans="1:11" ht="43.5" customHeight="1" x14ac:dyDescent="0.2">
      <c r="A22" s="4"/>
      <c r="B22" s="4"/>
      <c r="C22" s="4"/>
      <c r="D22" s="34">
        <v>1</v>
      </c>
      <c r="E22" s="35">
        <v>5</v>
      </c>
      <c r="F22" s="36">
        <f t="shared" si="1"/>
        <v>5</v>
      </c>
      <c r="G22" s="5"/>
      <c r="H22" s="91"/>
      <c r="I22" s="92"/>
      <c r="J22" s="4"/>
    </row>
    <row r="23" spans="1:11" ht="43.5" customHeight="1" thickBot="1" x14ac:dyDescent="0.25">
      <c r="A23" s="4"/>
      <c r="B23" s="4"/>
      <c r="C23" s="4"/>
      <c r="D23" s="37">
        <v>2</v>
      </c>
      <c r="E23" s="38">
        <v>1</v>
      </c>
      <c r="F23" s="39">
        <f t="shared" si="1"/>
        <v>2</v>
      </c>
      <c r="G23" s="5"/>
      <c r="H23" s="89"/>
      <c r="I23" s="90"/>
      <c r="J23" s="4"/>
    </row>
    <row r="24" spans="1:11" ht="52.5" customHeight="1" thickTop="1" x14ac:dyDescent="0.2">
      <c r="A24" s="4"/>
      <c r="B24" s="4"/>
      <c r="C24" s="4"/>
      <c r="D24" s="119" t="s">
        <v>44</v>
      </c>
      <c r="E24" s="120"/>
      <c r="F24" s="15">
        <f>SUM(F17:F23)</f>
        <v>124667</v>
      </c>
      <c r="G24" s="5"/>
      <c r="H24" s="99"/>
      <c r="I24" s="94"/>
      <c r="J24" s="10"/>
      <c r="K24" s="12"/>
    </row>
    <row r="25" spans="1:11" ht="52.5" customHeight="1" x14ac:dyDescent="0.2">
      <c r="A25" s="4"/>
      <c r="B25" s="4"/>
      <c r="C25" s="4"/>
      <c r="D25" s="121" t="s">
        <v>43</v>
      </c>
      <c r="E25" s="122"/>
      <c r="F25" s="16">
        <f>B14</f>
        <v>662987</v>
      </c>
      <c r="G25" s="5"/>
      <c r="H25" s="25"/>
      <c r="I25" s="4"/>
      <c r="J25" s="10"/>
      <c r="K25" s="12"/>
    </row>
    <row r="26" spans="1:11" ht="52.5" customHeight="1" thickBot="1" x14ac:dyDescent="0.25">
      <c r="A26" s="4"/>
      <c r="B26" s="4"/>
      <c r="C26" s="4"/>
      <c r="D26" s="112" t="s">
        <v>45</v>
      </c>
      <c r="E26" s="113"/>
      <c r="F26" s="17">
        <f>+F24-F25</f>
        <v>-538320</v>
      </c>
      <c r="G26" s="5"/>
      <c r="H26" s="78"/>
      <c r="J26" s="10"/>
      <c r="K26" s="12"/>
    </row>
    <row r="27" spans="1:11" ht="72.75" customHeight="1" thickTop="1" x14ac:dyDescent="0.2">
      <c r="J27" s="11"/>
      <c r="K27" s="12"/>
    </row>
    <row r="28" spans="1:11" s="6" customFormat="1" ht="72.75" customHeight="1" x14ac:dyDescent="0.2">
      <c r="H28" s="4"/>
      <c r="I28" s="4"/>
      <c r="K28" s="8"/>
    </row>
  </sheetData>
  <mergeCells count="6">
    <mergeCell ref="D26:E26"/>
    <mergeCell ref="D14:F14"/>
    <mergeCell ref="D15:F15"/>
    <mergeCell ref="H15:I15"/>
    <mergeCell ref="D24:E24"/>
    <mergeCell ref="D25:E25"/>
  </mergeCells>
  <conditionalFormatting sqref="C2:D2">
    <cfRule type="duplicateValues" dxfId="26" priority="5"/>
  </conditionalFormatting>
  <conditionalFormatting sqref="A24:A26 A2:A17">
    <cfRule type="cellIs" dxfId="25" priority="6" operator="equal">
      <formula>#REF!</formula>
    </cfRule>
  </conditionalFormatting>
  <conditionalFormatting sqref="A1">
    <cfRule type="cellIs" dxfId="24" priority="4" operator="equal">
      <formula>#REF!</formula>
    </cfRule>
  </conditionalFormatting>
  <conditionalFormatting sqref="B1">
    <cfRule type="cellIs" dxfId="23" priority="3" operator="equal">
      <formula>#REF!</formula>
    </cfRule>
  </conditionalFormatting>
  <conditionalFormatting sqref="A18:A23">
    <cfRule type="cellIs" dxfId="22" priority="2" operator="equal">
      <formula>#REF!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0" orientation="landscape" r:id="rId1"/>
  <rowBreaks count="1" manualBreakCount="1">
    <brk id="14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4"/>
  <dimension ref="A1:K41"/>
  <sheetViews>
    <sheetView showGridLines="0" rightToLeft="1" view="pageBreakPreview" topLeftCell="A27" zoomScale="40" zoomScaleNormal="40" zoomScaleSheetLayoutView="40" workbookViewId="0">
      <selection activeCell="H29" sqref="H29:I39"/>
    </sheetView>
  </sheetViews>
  <sheetFormatPr defaultColWidth="42.875" defaultRowHeight="18" x14ac:dyDescent="0.2"/>
  <cols>
    <col min="1" max="1" width="25.25" style="6" customWidth="1"/>
    <col min="2" max="2" width="33.25" style="6" bestFit="1" customWidth="1"/>
    <col min="3" max="4" width="33.875" style="6" bestFit="1" customWidth="1"/>
    <col min="5" max="5" width="36.125" style="6" customWidth="1"/>
    <col min="6" max="6" width="35.625" style="6" customWidth="1"/>
    <col min="7" max="7" width="36.125" style="6" customWidth="1"/>
    <col min="8" max="8" width="55.375" style="6" customWidth="1"/>
    <col min="9" max="9" width="82" style="6" customWidth="1"/>
    <col min="10" max="10" width="27.75" style="6" customWidth="1"/>
    <col min="11" max="16384" width="42.875" style="8"/>
  </cols>
  <sheetData>
    <row r="1" spans="1:10" ht="72.75" hidden="1" customHeight="1" x14ac:dyDescent="0.2">
      <c r="A1" s="58" t="s">
        <v>17</v>
      </c>
      <c r="B1" s="59" t="s">
        <v>16</v>
      </c>
      <c r="C1" s="57" t="s">
        <v>69</v>
      </c>
      <c r="D1" s="57"/>
      <c r="E1" s="57"/>
      <c r="F1" s="57"/>
      <c r="G1" s="57"/>
      <c r="H1" s="57"/>
      <c r="I1" s="57"/>
      <c r="J1" s="4"/>
    </row>
    <row r="2" spans="1:10" s="1" customFormat="1" ht="72.75" customHeight="1" thickBot="1" x14ac:dyDescent="0.25">
      <c r="A2" s="60" t="s">
        <v>24</v>
      </c>
      <c r="B2" s="61" t="s">
        <v>0</v>
      </c>
      <c r="C2" s="62" t="s">
        <v>14</v>
      </c>
      <c r="D2" s="62" t="s">
        <v>27</v>
      </c>
      <c r="E2" s="63" t="s">
        <v>1</v>
      </c>
      <c r="F2" s="63" t="s">
        <v>2</v>
      </c>
      <c r="G2" s="63" t="s">
        <v>3</v>
      </c>
      <c r="H2" s="62" t="s">
        <v>15</v>
      </c>
      <c r="I2" s="62" t="s">
        <v>4</v>
      </c>
      <c r="J2" s="21" t="s">
        <v>5</v>
      </c>
    </row>
    <row r="3" spans="1:10" ht="67.5" customHeight="1" x14ac:dyDescent="0.2">
      <c r="A3" s="57"/>
      <c r="B3" s="64"/>
      <c r="C3" s="57"/>
      <c r="D3" s="57"/>
      <c r="E3" s="56"/>
      <c r="F3" s="56"/>
      <c r="G3" s="65">
        <v>662987</v>
      </c>
      <c r="H3" s="65"/>
      <c r="I3" s="65" t="s">
        <v>23</v>
      </c>
      <c r="J3" s="22"/>
    </row>
    <row r="4" spans="1:10" s="27" customFormat="1" ht="69.75" customHeight="1" x14ac:dyDescent="0.2">
      <c r="A4" s="66" t="s">
        <v>16</v>
      </c>
      <c r="B4" s="67">
        <v>45383</v>
      </c>
      <c r="C4" s="66"/>
      <c r="D4" s="66">
        <v>1821</v>
      </c>
      <c r="E4" s="68">
        <v>60000</v>
      </c>
      <c r="F4" s="69"/>
      <c r="G4" s="70">
        <f>G3+E4-F4</f>
        <v>722987</v>
      </c>
      <c r="H4" s="71" t="s">
        <v>142</v>
      </c>
      <c r="I4" s="71" t="s">
        <v>143</v>
      </c>
      <c r="J4" s="26"/>
    </row>
    <row r="5" spans="1:10" s="27" customFormat="1" ht="69.75" customHeight="1" x14ac:dyDescent="0.2">
      <c r="A5" s="66" t="s">
        <v>16</v>
      </c>
      <c r="B5" s="67">
        <v>45383</v>
      </c>
      <c r="C5" s="66"/>
      <c r="D5" s="66">
        <v>1822</v>
      </c>
      <c r="E5" s="68">
        <v>21416</v>
      </c>
      <c r="F5" s="69"/>
      <c r="G5" s="70">
        <f>G4+E5-F5</f>
        <v>744403</v>
      </c>
      <c r="H5" s="71" t="s">
        <v>6</v>
      </c>
      <c r="I5" s="71" t="s">
        <v>144</v>
      </c>
      <c r="J5" s="26"/>
    </row>
    <row r="6" spans="1:10" s="27" customFormat="1" ht="69.75" customHeight="1" x14ac:dyDescent="0.2">
      <c r="A6" s="66" t="s">
        <v>16</v>
      </c>
      <c r="B6" s="67">
        <v>45383</v>
      </c>
      <c r="C6" s="66"/>
      <c r="D6" s="66">
        <v>1823</v>
      </c>
      <c r="E6" s="68">
        <v>95000</v>
      </c>
      <c r="F6" s="69"/>
      <c r="G6" s="70">
        <f t="shared" ref="G6:G23" si="0">G5+E6-F6</f>
        <v>839403</v>
      </c>
      <c r="H6" s="71" t="s">
        <v>149</v>
      </c>
      <c r="I6" s="71" t="s">
        <v>145</v>
      </c>
      <c r="J6" s="26"/>
    </row>
    <row r="7" spans="1:10" s="27" customFormat="1" ht="69.75" customHeight="1" x14ac:dyDescent="0.2">
      <c r="A7" s="66" t="s">
        <v>16</v>
      </c>
      <c r="B7" s="67">
        <v>45383</v>
      </c>
      <c r="C7" s="66"/>
      <c r="D7" s="66">
        <v>1824</v>
      </c>
      <c r="E7" s="68">
        <v>0</v>
      </c>
      <c r="F7" s="69"/>
      <c r="G7" s="70">
        <f t="shared" si="0"/>
        <v>839403</v>
      </c>
      <c r="H7" s="71" t="s">
        <v>30</v>
      </c>
      <c r="I7" s="71" t="s">
        <v>30</v>
      </c>
      <c r="J7" s="26"/>
    </row>
    <row r="8" spans="1:10" s="27" customFormat="1" ht="69.75" customHeight="1" x14ac:dyDescent="0.2">
      <c r="A8" s="66" t="s">
        <v>16</v>
      </c>
      <c r="B8" s="67">
        <v>45383</v>
      </c>
      <c r="C8" s="66"/>
      <c r="D8" s="66">
        <v>1825</v>
      </c>
      <c r="E8" s="68">
        <v>21000</v>
      </c>
      <c r="F8" s="69"/>
      <c r="G8" s="70">
        <f t="shared" si="0"/>
        <v>860403</v>
      </c>
      <c r="H8" s="71" t="s">
        <v>147</v>
      </c>
      <c r="I8" s="71" t="s">
        <v>146</v>
      </c>
      <c r="J8" s="26"/>
    </row>
    <row r="9" spans="1:10" s="27" customFormat="1" ht="69.75" customHeight="1" x14ac:dyDescent="0.2">
      <c r="A9" s="66" t="s">
        <v>16</v>
      </c>
      <c r="B9" s="67">
        <v>45383</v>
      </c>
      <c r="C9" s="66"/>
      <c r="D9" s="100">
        <v>4756</v>
      </c>
      <c r="E9" s="101">
        <v>40000</v>
      </c>
      <c r="F9" s="69"/>
      <c r="G9" s="70">
        <f t="shared" si="0"/>
        <v>900403</v>
      </c>
      <c r="H9" s="71" t="s">
        <v>147</v>
      </c>
      <c r="I9" s="71" t="s">
        <v>148</v>
      </c>
      <c r="J9" s="26"/>
    </row>
    <row r="10" spans="1:10" s="27" customFormat="1" ht="69.75" customHeight="1" x14ac:dyDescent="0.2">
      <c r="A10" s="66" t="s">
        <v>16</v>
      </c>
      <c r="B10" s="67">
        <v>45383</v>
      </c>
      <c r="C10" s="66"/>
      <c r="D10" s="100"/>
      <c r="E10" s="102">
        <v>500000</v>
      </c>
      <c r="F10" s="103"/>
      <c r="G10" s="70">
        <f t="shared" si="0"/>
        <v>1400403</v>
      </c>
      <c r="H10" s="104" t="s">
        <v>154</v>
      </c>
      <c r="I10" s="104" t="s">
        <v>168</v>
      </c>
      <c r="J10" s="26"/>
    </row>
    <row r="11" spans="1:10" s="27" customFormat="1" ht="69.75" customHeight="1" x14ac:dyDescent="0.2">
      <c r="A11" s="66" t="s">
        <v>16</v>
      </c>
      <c r="B11" s="67">
        <v>45383</v>
      </c>
      <c r="C11" s="66"/>
      <c r="D11" s="100"/>
      <c r="E11" s="102">
        <v>100000</v>
      </c>
      <c r="F11" s="103"/>
      <c r="G11" s="70">
        <f t="shared" si="0"/>
        <v>1500403</v>
      </c>
      <c r="H11" s="104" t="s">
        <v>10</v>
      </c>
      <c r="I11" s="104" t="s">
        <v>79</v>
      </c>
      <c r="J11" s="26"/>
    </row>
    <row r="12" spans="1:10" s="27" customFormat="1" ht="69.75" customHeight="1" x14ac:dyDescent="0.2">
      <c r="A12" s="66" t="s">
        <v>16</v>
      </c>
      <c r="B12" s="67">
        <v>45383</v>
      </c>
      <c r="C12" s="66"/>
      <c r="D12" s="100"/>
      <c r="E12" s="102">
        <v>229000</v>
      </c>
      <c r="F12" s="103"/>
      <c r="G12" s="70">
        <f t="shared" si="0"/>
        <v>1729403</v>
      </c>
      <c r="H12" s="104" t="s">
        <v>46</v>
      </c>
      <c r="I12" s="104" t="s">
        <v>79</v>
      </c>
      <c r="J12" s="26"/>
    </row>
    <row r="13" spans="1:10" s="27" customFormat="1" ht="69.75" customHeight="1" x14ac:dyDescent="0.2">
      <c r="A13" s="66" t="s">
        <v>16</v>
      </c>
      <c r="B13" s="67">
        <v>45383</v>
      </c>
      <c r="C13" s="66"/>
      <c r="D13" s="100"/>
      <c r="E13" s="101">
        <v>500000</v>
      </c>
      <c r="F13" s="69"/>
      <c r="G13" s="70">
        <f t="shared" si="0"/>
        <v>2229403</v>
      </c>
      <c r="H13" s="104" t="s">
        <v>48</v>
      </c>
      <c r="I13" s="104" t="s">
        <v>79</v>
      </c>
      <c r="J13" s="26"/>
    </row>
    <row r="14" spans="1:10" s="27" customFormat="1" ht="69.75" customHeight="1" x14ac:dyDescent="0.2">
      <c r="A14" s="66" t="s">
        <v>16</v>
      </c>
      <c r="B14" s="67">
        <v>45383</v>
      </c>
      <c r="C14" s="66"/>
      <c r="D14" s="100"/>
      <c r="E14" s="101"/>
      <c r="F14" s="69"/>
      <c r="G14" s="70">
        <f t="shared" si="0"/>
        <v>2229403</v>
      </c>
      <c r="H14" s="71"/>
      <c r="I14" s="71"/>
      <c r="J14" s="26"/>
    </row>
    <row r="15" spans="1:10" s="27" customFormat="1" ht="69.75" customHeight="1" x14ac:dyDescent="0.2">
      <c r="A15" s="66" t="s">
        <v>16</v>
      </c>
      <c r="B15" s="67">
        <v>45383</v>
      </c>
      <c r="C15" s="66">
        <v>2783</v>
      </c>
      <c r="D15" s="100"/>
      <c r="E15" s="101"/>
      <c r="F15" s="103">
        <v>929000</v>
      </c>
      <c r="G15" s="70">
        <f t="shared" si="0"/>
        <v>1300403</v>
      </c>
      <c r="H15" s="104" t="s">
        <v>67</v>
      </c>
      <c r="I15" s="104" t="s">
        <v>155</v>
      </c>
      <c r="J15" s="26"/>
    </row>
    <row r="16" spans="1:10" s="27" customFormat="1" ht="69.75" customHeight="1" x14ac:dyDescent="0.2">
      <c r="A16" s="66" t="s">
        <v>16</v>
      </c>
      <c r="B16" s="67">
        <v>45383</v>
      </c>
      <c r="C16" s="66">
        <v>2784</v>
      </c>
      <c r="D16" s="66"/>
      <c r="E16" s="68"/>
      <c r="F16" s="69">
        <v>19000</v>
      </c>
      <c r="G16" s="70">
        <f t="shared" si="0"/>
        <v>1281403</v>
      </c>
      <c r="H16" s="71" t="s">
        <v>34</v>
      </c>
      <c r="I16" s="71" t="s">
        <v>150</v>
      </c>
      <c r="J16" s="26"/>
    </row>
    <row r="17" spans="1:10" s="27" customFormat="1" ht="69.75" customHeight="1" x14ac:dyDescent="0.2">
      <c r="A17" s="66" t="s">
        <v>16</v>
      </c>
      <c r="B17" s="67">
        <v>45383</v>
      </c>
      <c r="C17" s="66">
        <v>2785</v>
      </c>
      <c r="D17" s="66"/>
      <c r="E17" s="68"/>
      <c r="F17" s="69">
        <v>10000</v>
      </c>
      <c r="G17" s="70">
        <f t="shared" si="0"/>
        <v>1271403</v>
      </c>
      <c r="H17" s="71" t="s">
        <v>25</v>
      </c>
      <c r="I17" s="71" t="s">
        <v>151</v>
      </c>
      <c r="J17" s="26"/>
    </row>
    <row r="18" spans="1:10" s="27" customFormat="1" ht="69.75" customHeight="1" x14ac:dyDescent="0.2">
      <c r="A18" s="66" t="s">
        <v>16</v>
      </c>
      <c r="B18" s="67">
        <v>45383</v>
      </c>
      <c r="C18" s="66">
        <v>2786</v>
      </c>
      <c r="D18" s="66"/>
      <c r="E18" s="68"/>
      <c r="F18" s="69">
        <v>20000</v>
      </c>
      <c r="G18" s="70">
        <f t="shared" si="0"/>
        <v>1251403</v>
      </c>
      <c r="H18" s="71" t="s">
        <v>67</v>
      </c>
      <c r="I18" s="71" t="s">
        <v>152</v>
      </c>
      <c r="J18" s="26"/>
    </row>
    <row r="19" spans="1:10" s="27" customFormat="1" ht="69.75" customHeight="1" x14ac:dyDescent="0.2">
      <c r="A19" s="66" t="s">
        <v>16</v>
      </c>
      <c r="B19" s="67">
        <v>45383</v>
      </c>
      <c r="C19" s="66">
        <v>2787</v>
      </c>
      <c r="D19" s="66"/>
      <c r="E19" s="68"/>
      <c r="F19" s="69">
        <v>50000</v>
      </c>
      <c r="G19" s="70">
        <f t="shared" si="0"/>
        <v>1201403</v>
      </c>
      <c r="H19" s="71" t="s">
        <v>87</v>
      </c>
      <c r="I19" s="71" t="s">
        <v>47</v>
      </c>
      <c r="J19" s="26"/>
    </row>
    <row r="20" spans="1:10" s="27" customFormat="1" ht="69.75" customHeight="1" x14ac:dyDescent="0.2">
      <c r="A20" s="66" t="s">
        <v>16</v>
      </c>
      <c r="B20" s="67">
        <v>45383</v>
      </c>
      <c r="C20" s="66">
        <v>2788</v>
      </c>
      <c r="D20" s="66"/>
      <c r="E20" s="68"/>
      <c r="F20" s="69">
        <v>100000</v>
      </c>
      <c r="G20" s="70">
        <f t="shared" si="0"/>
        <v>1101403</v>
      </c>
      <c r="H20" s="71" t="s">
        <v>53</v>
      </c>
      <c r="I20" s="71" t="s">
        <v>153</v>
      </c>
      <c r="J20" s="26"/>
    </row>
    <row r="21" spans="1:10" s="27" customFormat="1" ht="69.75" customHeight="1" x14ac:dyDescent="0.2">
      <c r="A21" s="66" t="s">
        <v>16</v>
      </c>
      <c r="B21" s="67">
        <v>45383</v>
      </c>
      <c r="C21" s="66">
        <v>2789</v>
      </c>
      <c r="D21" s="66"/>
      <c r="E21" s="68"/>
      <c r="F21" s="69">
        <v>500</v>
      </c>
      <c r="G21" s="70">
        <f t="shared" si="0"/>
        <v>1100903</v>
      </c>
      <c r="H21" s="71" t="s">
        <v>61</v>
      </c>
      <c r="I21" s="71" t="s">
        <v>35</v>
      </c>
      <c r="J21" s="26"/>
    </row>
    <row r="22" spans="1:10" s="27" customFormat="1" ht="69.75" customHeight="1" x14ac:dyDescent="0.2">
      <c r="A22" s="66" t="s">
        <v>16</v>
      </c>
      <c r="B22" s="67">
        <v>45383</v>
      </c>
      <c r="C22" s="66">
        <v>2790</v>
      </c>
      <c r="D22" s="66"/>
      <c r="E22" s="68"/>
      <c r="F22" s="69">
        <v>500000</v>
      </c>
      <c r="G22" s="70">
        <f t="shared" si="0"/>
        <v>600903</v>
      </c>
      <c r="H22" s="71" t="s">
        <v>32</v>
      </c>
      <c r="I22" s="71" t="s">
        <v>76</v>
      </c>
      <c r="J22" s="26"/>
    </row>
    <row r="23" spans="1:10" s="27" customFormat="1" ht="69.75" customHeight="1" x14ac:dyDescent="0.2">
      <c r="A23" s="66"/>
      <c r="B23" s="67"/>
      <c r="C23" s="66"/>
      <c r="D23" s="66"/>
      <c r="E23" s="68"/>
      <c r="F23" s="69"/>
      <c r="G23" s="70">
        <f t="shared" si="0"/>
        <v>600903</v>
      </c>
      <c r="H23" s="71"/>
      <c r="I23" s="71"/>
      <c r="J23" s="26"/>
    </row>
    <row r="24" spans="1:10" s="27" customFormat="1" ht="69.75" customHeight="1" thickBot="1" x14ac:dyDescent="0.25">
      <c r="A24" s="81"/>
      <c r="B24" s="84"/>
      <c r="C24" s="81"/>
      <c r="D24" s="81"/>
      <c r="E24" s="82"/>
      <c r="F24" s="82"/>
      <c r="G24" s="85"/>
      <c r="H24" s="86"/>
      <c r="I24" s="86"/>
      <c r="J24" s="83"/>
    </row>
    <row r="25" spans="1:10" s="9" customFormat="1" ht="100.5" customHeight="1" thickTop="1" thickBot="1" x14ac:dyDescent="0.25">
      <c r="A25" s="58"/>
      <c r="B25" s="48" t="s">
        <v>21</v>
      </c>
      <c r="C25" s="49" t="s">
        <v>18</v>
      </c>
      <c r="D25" s="49" t="s">
        <v>64</v>
      </c>
      <c r="E25" s="49" t="s">
        <v>75</v>
      </c>
      <c r="F25" s="49" t="s">
        <v>19</v>
      </c>
      <c r="G25" s="50" t="s">
        <v>28</v>
      </c>
      <c r="H25" s="51" t="s">
        <v>33</v>
      </c>
      <c r="I25" s="77"/>
      <c r="J25" s="23"/>
    </row>
    <row r="26" spans="1:10" ht="114" customHeight="1" thickTop="1" thickBot="1" x14ac:dyDescent="0.25">
      <c r="A26" s="57"/>
      <c r="B26" s="52">
        <f>$G$3</f>
        <v>662987</v>
      </c>
      <c r="C26" s="53">
        <f>SUMIF(A4:A23,B1,E4:E$23)</f>
        <v>1566416</v>
      </c>
      <c r="D26" s="53">
        <f>SUMIF(A4:A23,B1,F4:$F$23)</f>
        <v>1628500</v>
      </c>
      <c r="E26" s="53">
        <f>SUMIF(A4:A23,C1,E4:$E$23)</f>
        <v>0</v>
      </c>
      <c r="F26" s="53">
        <f>SUMIF(A4:A23,A1,$E4:E$23)</f>
        <v>0</v>
      </c>
      <c r="G26" s="53">
        <f>SUMIF(A4:A23,A1,$F4:F$23)</f>
        <v>0</v>
      </c>
      <c r="H26" s="54">
        <f>+B26+C26+E26+F26-D26-G26</f>
        <v>600903</v>
      </c>
      <c r="I26" s="2"/>
      <c r="J26" s="24"/>
    </row>
    <row r="27" spans="1:10" ht="75.75" customHeight="1" thickTop="1" thickBot="1" x14ac:dyDescent="0.25">
      <c r="A27" s="57"/>
      <c r="B27" s="55">
        <f>+B26+C26-D26</f>
        <v>600903</v>
      </c>
      <c r="C27" s="55"/>
      <c r="D27" s="114" t="s">
        <v>29</v>
      </c>
      <c r="E27" s="114"/>
      <c r="F27" s="114"/>
      <c r="G27" s="56"/>
      <c r="H27" s="57"/>
      <c r="I27" s="57"/>
      <c r="J27" s="22"/>
    </row>
    <row r="28" spans="1:10" ht="72" customHeight="1" thickTop="1" x14ac:dyDescent="0.2">
      <c r="A28" s="4"/>
      <c r="B28" s="4"/>
      <c r="C28" s="7"/>
      <c r="D28" s="123" t="s">
        <v>39</v>
      </c>
      <c r="E28" s="124"/>
      <c r="F28" s="125"/>
      <c r="G28" s="5"/>
      <c r="H28" s="118"/>
      <c r="I28" s="118"/>
      <c r="J28" s="4"/>
    </row>
    <row r="29" spans="1:10" ht="66" customHeight="1" thickBot="1" x14ac:dyDescent="0.25">
      <c r="A29" s="4"/>
      <c r="B29" s="4"/>
      <c r="C29" s="7"/>
      <c r="D29" s="95" t="s">
        <v>40</v>
      </c>
      <c r="E29" s="96" t="s">
        <v>41</v>
      </c>
      <c r="F29" s="97" t="s">
        <v>42</v>
      </c>
      <c r="G29" s="5"/>
      <c r="J29" s="14"/>
    </row>
    <row r="30" spans="1:10" ht="43.5" customHeight="1" thickTop="1" x14ac:dyDescent="0.2">
      <c r="A30" s="4"/>
      <c r="B30" s="41"/>
      <c r="C30" s="4"/>
      <c r="D30" s="31">
        <f>186-25</f>
        <v>161</v>
      </c>
      <c r="E30" s="32">
        <v>200</v>
      </c>
      <c r="F30" s="33">
        <f>+E30*D30</f>
        <v>32200</v>
      </c>
      <c r="G30" s="5"/>
      <c r="H30" s="87"/>
      <c r="I30" s="88"/>
      <c r="J30" s="20"/>
    </row>
    <row r="31" spans="1:10" ht="43.5" customHeight="1" x14ac:dyDescent="0.2">
      <c r="A31" s="4"/>
      <c r="B31" s="25"/>
      <c r="C31" s="4"/>
      <c r="D31" s="34">
        <f>232-3</f>
        <v>229</v>
      </c>
      <c r="E31" s="35">
        <v>100</v>
      </c>
      <c r="F31" s="36">
        <f t="shared" ref="F31:F36" si="1">+E31*D31</f>
        <v>22900</v>
      </c>
      <c r="G31" s="5"/>
      <c r="H31" s="87"/>
      <c r="I31" s="88"/>
      <c r="J31" s="4"/>
    </row>
    <row r="32" spans="1:10" ht="43.5" customHeight="1" x14ac:dyDescent="0.2">
      <c r="A32" s="4"/>
      <c r="B32" s="25"/>
      <c r="C32" s="4"/>
      <c r="D32" s="34">
        <v>96</v>
      </c>
      <c r="E32" s="35">
        <v>50</v>
      </c>
      <c r="F32" s="36">
        <f t="shared" si="1"/>
        <v>4800</v>
      </c>
      <c r="G32" s="5"/>
      <c r="H32" s="87"/>
      <c r="I32" s="88"/>
      <c r="J32" s="4"/>
    </row>
    <row r="33" spans="1:11" ht="43.5" customHeight="1" x14ac:dyDescent="0.2">
      <c r="A33" s="4"/>
      <c r="B33" s="7"/>
      <c r="C33" s="4"/>
      <c r="D33" s="34">
        <v>2</v>
      </c>
      <c r="E33" s="35">
        <v>20</v>
      </c>
      <c r="F33" s="36">
        <f>+E33*D33</f>
        <v>40</v>
      </c>
      <c r="G33" s="5"/>
      <c r="H33" s="89"/>
      <c r="I33" s="90"/>
      <c r="J33" s="4"/>
    </row>
    <row r="34" spans="1:11" ht="43.5" customHeight="1" x14ac:dyDescent="0.2">
      <c r="A34" s="4"/>
      <c r="B34" s="4"/>
      <c r="C34" s="4"/>
      <c r="D34" s="34">
        <v>63</v>
      </c>
      <c r="E34" s="35">
        <v>10</v>
      </c>
      <c r="F34" s="36">
        <f t="shared" si="1"/>
        <v>630</v>
      </c>
      <c r="G34" s="5"/>
      <c r="H34" s="91"/>
      <c r="I34" s="92"/>
      <c r="J34" s="4"/>
    </row>
    <row r="35" spans="1:11" ht="43.5" customHeight="1" x14ac:dyDescent="0.2">
      <c r="A35" s="4"/>
      <c r="B35" s="4"/>
      <c r="C35" s="4"/>
      <c r="D35" s="34">
        <v>2</v>
      </c>
      <c r="E35" s="35">
        <v>5</v>
      </c>
      <c r="F35" s="36">
        <f t="shared" si="1"/>
        <v>10</v>
      </c>
      <c r="G35" s="5"/>
      <c r="H35" s="91"/>
      <c r="I35" s="92"/>
      <c r="J35" s="4"/>
    </row>
    <row r="36" spans="1:11" ht="43.5" customHeight="1" thickBot="1" x14ac:dyDescent="0.25">
      <c r="A36" s="4"/>
      <c r="B36" s="4"/>
      <c r="C36" s="4"/>
      <c r="D36" s="37">
        <v>2</v>
      </c>
      <c r="E36" s="38">
        <v>1</v>
      </c>
      <c r="F36" s="39">
        <f t="shared" si="1"/>
        <v>2</v>
      </c>
      <c r="G36" s="5"/>
      <c r="H36" s="89"/>
      <c r="I36" s="90"/>
      <c r="J36" s="4"/>
    </row>
    <row r="37" spans="1:11" ht="52.5" customHeight="1" thickTop="1" x14ac:dyDescent="0.2">
      <c r="A37" s="4"/>
      <c r="B37" s="4"/>
      <c r="C37" s="4"/>
      <c r="D37" s="119" t="s">
        <v>44</v>
      </c>
      <c r="E37" s="120"/>
      <c r="F37" s="15">
        <f>SUM(F30:F36)</f>
        <v>60582</v>
      </c>
      <c r="G37" s="5"/>
      <c r="H37" s="99"/>
      <c r="I37" s="94"/>
      <c r="J37" s="10"/>
      <c r="K37" s="12"/>
    </row>
    <row r="38" spans="1:11" ht="52.5" customHeight="1" x14ac:dyDescent="0.2">
      <c r="A38" s="4"/>
      <c r="B38" s="4"/>
      <c r="C38" s="4"/>
      <c r="D38" s="121" t="s">
        <v>43</v>
      </c>
      <c r="E38" s="122"/>
      <c r="F38" s="16">
        <f>B27</f>
        <v>600903</v>
      </c>
      <c r="G38" s="5"/>
      <c r="H38" s="25"/>
      <c r="I38" s="4"/>
      <c r="J38" s="10"/>
      <c r="K38" s="12"/>
    </row>
    <row r="39" spans="1:11" ht="52.5" customHeight="1" thickBot="1" x14ac:dyDescent="0.25">
      <c r="A39" s="4"/>
      <c r="B39" s="4"/>
      <c r="C39" s="4"/>
      <c r="D39" s="112" t="s">
        <v>45</v>
      </c>
      <c r="E39" s="113"/>
      <c r="F39" s="17">
        <f>+F37-F38</f>
        <v>-540321</v>
      </c>
      <c r="G39" s="5"/>
      <c r="H39" s="78"/>
      <c r="J39" s="10"/>
      <c r="K39" s="12"/>
    </row>
    <row r="40" spans="1:11" ht="72.75" customHeight="1" thickTop="1" x14ac:dyDescent="0.2">
      <c r="J40" s="11"/>
      <c r="K40" s="12"/>
    </row>
    <row r="41" spans="1:11" s="6" customFormat="1" ht="72.75" customHeight="1" x14ac:dyDescent="0.2">
      <c r="H41" s="4"/>
      <c r="I41" s="4"/>
      <c r="K41" s="8"/>
    </row>
  </sheetData>
  <mergeCells count="6">
    <mergeCell ref="D39:E39"/>
    <mergeCell ref="D27:F27"/>
    <mergeCell ref="D28:F28"/>
    <mergeCell ref="H28:I28"/>
    <mergeCell ref="D37:E37"/>
    <mergeCell ref="D38:E38"/>
  </mergeCells>
  <conditionalFormatting sqref="C2:D2">
    <cfRule type="duplicateValues" dxfId="21" priority="5"/>
  </conditionalFormatting>
  <conditionalFormatting sqref="A37:A39 A23:A30 A2:A20">
    <cfRule type="cellIs" dxfId="20" priority="6" operator="equal">
      <formula>#REF!</formula>
    </cfRule>
  </conditionalFormatting>
  <conditionalFormatting sqref="A1">
    <cfRule type="cellIs" dxfId="19" priority="4" operator="equal">
      <formula>#REF!</formula>
    </cfRule>
  </conditionalFormatting>
  <conditionalFormatting sqref="B1">
    <cfRule type="cellIs" dxfId="18" priority="3" operator="equal">
      <formula>#REF!</formula>
    </cfRule>
  </conditionalFormatting>
  <conditionalFormatting sqref="A31:A36">
    <cfRule type="cellIs" dxfId="17" priority="2" operator="equal">
      <formula>#REF!</formula>
    </cfRule>
  </conditionalFormatting>
  <conditionalFormatting sqref="A21:A22">
    <cfRule type="cellIs" dxfId="16" priority="1" operator="equal">
      <formula>#REF!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6" fitToHeight="2" orientation="landscape" r:id="rId1"/>
  <rowBreaks count="1" manualBreakCount="1">
    <brk id="2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5"/>
  <dimension ref="A1:K41"/>
  <sheetViews>
    <sheetView showGridLines="0" rightToLeft="1" view="pageBreakPreview" topLeftCell="A2" zoomScale="40" zoomScaleNormal="40" zoomScaleSheetLayoutView="40" workbookViewId="0">
      <pane ySplit="1" topLeftCell="A28" activePane="bottomLeft" state="frozen"/>
      <selection activeCell="A2" sqref="A2"/>
      <selection pane="bottomLeft" activeCell="H30" sqref="H30:I39"/>
    </sheetView>
  </sheetViews>
  <sheetFormatPr defaultColWidth="42.875" defaultRowHeight="18" x14ac:dyDescent="0.2"/>
  <cols>
    <col min="1" max="1" width="25.25" style="6" customWidth="1"/>
    <col min="2" max="2" width="33.25" style="6" bestFit="1" customWidth="1"/>
    <col min="3" max="4" width="33.875" style="6" bestFit="1" customWidth="1"/>
    <col min="5" max="5" width="36.125" style="6" customWidth="1"/>
    <col min="6" max="6" width="35.625" style="6" customWidth="1"/>
    <col min="7" max="7" width="36.125" style="6" customWidth="1"/>
    <col min="8" max="8" width="55.375" style="6" customWidth="1"/>
    <col min="9" max="9" width="82" style="6" customWidth="1"/>
    <col min="10" max="10" width="27.75" style="6" customWidth="1"/>
    <col min="11" max="16384" width="42.875" style="8"/>
  </cols>
  <sheetData>
    <row r="1" spans="1:10" ht="72.75" hidden="1" customHeight="1" x14ac:dyDescent="0.2">
      <c r="A1" s="58" t="s">
        <v>17</v>
      </c>
      <c r="B1" s="59" t="s">
        <v>16</v>
      </c>
      <c r="C1" s="57" t="s">
        <v>69</v>
      </c>
      <c r="D1" s="57"/>
      <c r="E1" s="57"/>
      <c r="F1" s="57"/>
      <c r="G1" s="57"/>
      <c r="H1" s="57"/>
      <c r="I1" s="57"/>
      <c r="J1" s="4"/>
    </row>
    <row r="2" spans="1:10" s="1" customFormat="1" ht="72.75" customHeight="1" thickBot="1" x14ac:dyDescent="0.25">
      <c r="A2" s="60" t="s">
        <v>24</v>
      </c>
      <c r="B2" s="61" t="s">
        <v>0</v>
      </c>
      <c r="C2" s="62" t="s">
        <v>14</v>
      </c>
      <c r="D2" s="62" t="s">
        <v>27</v>
      </c>
      <c r="E2" s="63" t="s">
        <v>1</v>
      </c>
      <c r="F2" s="63" t="s">
        <v>2</v>
      </c>
      <c r="G2" s="63" t="s">
        <v>3</v>
      </c>
      <c r="H2" s="62" t="s">
        <v>15</v>
      </c>
      <c r="I2" s="62" t="s">
        <v>4</v>
      </c>
      <c r="J2" s="21" t="s">
        <v>5</v>
      </c>
    </row>
    <row r="3" spans="1:10" ht="45" customHeight="1" x14ac:dyDescent="0.2">
      <c r="A3" s="57"/>
      <c r="B3" s="64"/>
      <c r="C3" s="57"/>
      <c r="D3" s="57"/>
      <c r="E3" s="56"/>
      <c r="F3" s="56"/>
      <c r="G3" s="65">
        <v>600903</v>
      </c>
      <c r="H3" s="65"/>
      <c r="I3" s="65" t="s">
        <v>23</v>
      </c>
      <c r="J3" s="22"/>
    </row>
    <row r="4" spans="1:10" s="27" customFormat="1" ht="69.75" customHeight="1" x14ac:dyDescent="0.2">
      <c r="A4" s="66" t="s">
        <v>16</v>
      </c>
      <c r="B4" s="67">
        <v>45384</v>
      </c>
      <c r="C4" s="66"/>
      <c r="D4" s="66">
        <v>1826</v>
      </c>
      <c r="E4" s="68">
        <v>85000</v>
      </c>
      <c r="F4" s="69"/>
      <c r="G4" s="70">
        <f>G3+E4-F4</f>
        <v>685903</v>
      </c>
      <c r="H4" s="71" t="s">
        <v>180</v>
      </c>
      <c r="I4" s="71" t="s">
        <v>160</v>
      </c>
      <c r="J4" s="26"/>
    </row>
    <row r="5" spans="1:10" s="27" customFormat="1" ht="69.75" customHeight="1" x14ac:dyDescent="0.2">
      <c r="A5" s="66" t="s">
        <v>16</v>
      </c>
      <c r="B5" s="67">
        <v>45384</v>
      </c>
      <c r="C5" s="66"/>
      <c r="D5" s="66">
        <v>1827</v>
      </c>
      <c r="E5" s="68">
        <v>30000</v>
      </c>
      <c r="F5" s="69"/>
      <c r="G5" s="70">
        <f>G4+E5-F5</f>
        <v>715903</v>
      </c>
      <c r="H5" s="71" t="s">
        <v>161</v>
      </c>
      <c r="I5" s="71" t="s">
        <v>162</v>
      </c>
      <c r="J5" s="26"/>
    </row>
    <row r="6" spans="1:10" s="27" customFormat="1" ht="69.75" customHeight="1" x14ac:dyDescent="0.2">
      <c r="A6" s="66" t="s">
        <v>16</v>
      </c>
      <c r="B6" s="67">
        <v>45384</v>
      </c>
      <c r="C6" s="66"/>
      <c r="D6" s="66">
        <v>1828</v>
      </c>
      <c r="E6" s="68">
        <v>0</v>
      </c>
      <c r="F6" s="69"/>
      <c r="G6" s="70">
        <f t="shared" ref="G6:G23" si="0">G5+E6-F6</f>
        <v>715903</v>
      </c>
      <c r="H6" s="71" t="s">
        <v>30</v>
      </c>
      <c r="I6" s="71" t="s">
        <v>30</v>
      </c>
      <c r="J6" s="26"/>
    </row>
    <row r="7" spans="1:10" s="27" customFormat="1" ht="69.75" customHeight="1" x14ac:dyDescent="0.2">
      <c r="A7" s="66" t="s">
        <v>16</v>
      </c>
      <c r="B7" s="67">
        <v>45384</v>
      </c>
      <c r="C7" s="66"/>
      <c r="D7" s="66">
        <v>1829</v>
      </c>
      <c r="E7" s="68">
        <v>30166</v>
      </c>
      <c r="F7" s="69"/>
      <c r="G7" s="70">
        <f t="shared" si="0"/>
        <v>746069</v>
      </c>
      <c r="H7" s="71" t="s">
        <v>163</v>
      </c>
      <c r="I7" s="71" t="s">
        <v>164</v>
      </c>
      <c r="J7" s="26"/>
    </row>
    <row r="8" spans="1:10" s="27" customFormat="1" ht="69.75" customHeight="1" x14ac:dyDescent="0.2">
      <c r="A8" s="66" t="s">
        <v>16</v>
      </c>
      <c r="B8" s="67">
        <v>45384</v>
      </c>
      <c r="C8" s="66"/>
      <c r="D8" s="66">
        <v>1830</v>
      </c>
      <c r="E8" s="68">
        <v>79000</v>
      </c>
      <c r="F8" s="69"/>
      <c r="G8" s="70">
        <f t="shared" si="0"/>
        <v>825069</v>
      </c>
      <c r="H8" s="71" t="s">
        <v>166</v>
      </c>
      <c r="I8" s="71" t="s">
        <v>165</v>
      </c>
      <c r="J8" s="26"/>
    </row>
    <row r="9" spans="1:10" s="27" customFormat="1" ht="69.75" customHeight="1" x14ac:dyDescent="0.2">
      <c r="A9" s="66" t="s">
        <v>16</v>
      </c>
      <c r="B9" s="67">
        <v>45384</v>
      </c>
      <c r="C9" s="66"/>
      <c r="D9" s="66">
        <v>1831</v>
      </c>
      <c r="E9" s="68">
        <v>105000</v>
      </c>
      <c r="F9" s="69"/>
      <c r="G9" s="70">
        <f t="shared" si="0"/>
        <v>930069</v>
      </c>
      <c r="H9" s="71" t="s">
        <v>169</v>
      </c>
      <c r="I9" s="71" t="s">
        <v>170</v>
      </c>
      <c r="J9" s="26"/>
    </row>
    <row r="10" spans="1:10" s="27" customFormat="1" ht="69.75" customHeight="1" x14ac:dyDescent="0.2">
      <c r="A10" s="66" t="s">
        <v>16</v>
      </c>
      <c r="B10" s="67">
        <v>45384</v>
      </c>
      <c r="C10" s="66"/>
      <c r="D10" s="66">
        <v>1832</v>
      </c>
      <c r="E10" s="68">
        <v>1000</v>
      </c>
      <c r="F10" s="69"/>
      <c r="G10" s="70">
        <f t="shared" si="0"/>
        <v>931069</v>
      </c>
      <c r="H10" s="71" t="s">
        <v>171</v>
      </c>
      <c r="I10" s="71" t="s">
        <v>172</v>
      </c>
      <c r="J10" s="26"/>
    </row>
    <row r="11" spans="1:10" s="108" customFormat="1" ht="69.75" customHeight="1" x14ac:dyDescent="0.2">
      <c r="A11" s="105" t="s">
        <v>17</v>
      </c>
      <c r="B11" s="106">
        <v>45384</v>
      </c>
      <c r="C11" s="105"/>
      <c r="D11" s="105">
        <v>1833</v>
      </c>
      <c r="E11" s="107">
        <v>340000</v>
      </c>
      <c r="F11" s="103"/>
      <c r="G11" s="70">
        <f t="shared" si="0"/>
        <v>1271069</v>
      </c>
      <c r="H11" s="104" t="s">
        <v>173</v>
      </c>
      <c r="I11" s="104" t="s">
        <v>174</v>
      </c>
      <c r="J11" s="30" t="s">
        <v>175</v>
      </c>
    </row>
    <row r="12" spans="1:10" s="27" customFormat="1" ht="69.75" customHeight="1" x14ac:dyDescent="0.2">
      <c r="A12" s="66" t="s">
        <v>16</v>
      </c>
      <c r="B12" s="67">
        <v>45384</v>
      </c>
      <c r="C12" s="66"/>
      <c r="D12" s="66"/>
      <c r="E12" s="68"/>
      <c r="F12" s="69"/>
      <c r="G12" s="70">
        <f t="shared" si="0"/>
        <v>1271069</v>
      </c>
      <c r="H12" s="71"/>
      <c r="I12" s="71"/>
      <c r="J12" s="26"/>
    </row>
    <row r="13" spans="1:10" s="27" customFormat="1" ht="69.75" customHeight="1" x14ac:dyDescent="0.2">
      <c r="A13" s="66" t="s">
        <v>16</v>
      </c>
      <c r="B13" s="67">
        <v>45384</v>
      </c>
      <c r="C13" s="66">
        <v>2791</v>
      </c>
      <c r="D13" s="66"/>
      <c r="E13" s="68"/>
      <c r="F13" s="69">
        <v>3050</v>
      </c>
      <c r="G13" s="70">
        <f t="shared" si="0"/>
        <v>1268019</v>
      </c>
      <c r="H13" s="71" t="s">
        <v>11</v>
      </c>
      <c r="I13" s="71" t="s">
        <v>156</v>
      </c>
      <c r="J13" s="26"/>
    </row>
    <row r="14" spans="1:10" s="27" customFormat="1" ht="69.75" customHeight="1" x14ac:dyDescent="0.2">
      <c r="A14" s="66" t="s">
        <v>16</v>
      </c>
      <c r="B14" s="67">
        <v>45384</v>
      </c>
      <c r="C14" s="66">
        <v>2792</v>
      </c>
      <c r="D14" s="66"/>
      <c r="E14" s="68"/>
      <c r="F14" s="69">
        <v>10000</v>
      </c>
      <c r="G14" s="70">
        <f t="shared" si="0"/>
        <v>1258019</v>
      </c>
      <c r="H14" s="71" t="s">
        <v>49</v>
      </c>
      <c r="I14" s="71" t="s">
        <v>157</v>
      </c>
      <c r="J14" s="26"/>
    </row>
    <row r="15" spans="1:10" s="27" customFormat="1" ht="69.75" customHeight="1" x14ac:dyDescent="0.2">
      <c r="A15" s="66" t="s">
        <v>16</v>
      </c>
      <c r="B15" s="67">
        <v>45384</v>
      </c>
      <c r="C15" s="66">
        <v>2793</v>
      </c>
      <c r="D15" s="66"/>
      <c r="E15" s="68"/>
      <c r="F15" s="69">
        <v>3200</v>
      </c>
      <c r="G15" s="70">
        <f t="shared" si="0"/>
        <v>1254819</v>
      </c>
      <c r="H15" s="71" t="s">
        <v>38</v>
      </c>
      <c r="I15" s="71" t="s">
        <v>158</v>
      </c>
      <c r="J15" s="26"/>
    </row>
    <row r="16" spans="1:10" s="27" customFormat="1" ht="69.75" customHeight="1" x14ac:dyDescent="0.2">
      <c r="A16" s="66" t="s">
        <v>16</v>
      </c>
      <c r="B16" s="67">
        <v>45384</v>
      </c>
      <c r="C16" s="66">
        <v>2794</v>
      </c>
      <c r="D16" s="66"/>
      <c r="E16" s="68"/>
      <c r="F16" s="69">
        <v>49154</v>
      </c>
      <c r="G16" s="70">
        <f t="shared" si="0"/>
        <v>1205665</v>
      </c>
      <c r="H16" s="71" t="s">
        <v>117</v>
      </c>
      <c r="I16" s="71" t="s">
        <v>159</v>
      </c>
      <c r="J16" s="26"/>
    </row>
    <row r="17" spans="1:10" s="27" customFormat="1" ht="69.75" customHeight="1" x14ac:dyDescent="0.2">
      <c r="A17" s="66" t="s">
        <v>16</v>
      </c>
      <c r="B17" s="67">
        <v>45384</v>
      </c>
      <c r="C17" s="66">
        <v>2795</v>
      </c>
      <c r="D17" s="66"/>
      <c r="E17" s="68"/>
      <c r="F17" s="69">
        <v>50000</v>
      </c>
      <c r="G17" s="70">
        <f t="shared" si="0"/>
        <v>1155665</v>
      </c>
      <c r="H17" s="71" t="s">
        <v>67</v>
      </c>
      <c r="I17" s="71" t="s">
        <v>167</v>
      </c>
      <c r="J17" s="26"/>
    </row>
    <row r="18" spans="1:10" s="27" customFormat="1" ht="69.75" customHeight="1" x14ac:dyDescent="0.2">
      <c r="A18" s="66" t="s">
        <v>16</v>
      </c>
      <c r="B18" s="67">
        <v>45384</v>
      </c>
      <c r="C18" s="66">
        <v>2796</v>
      </c>
      <c r="D18" s="66"/>
      <c r="E18" s="68"/>
      <c r="F18" s="69">
        <v>27000</v>
      </c>
      <c r="G18" s="70">
        <f t="shared" si="0"/>
        <v>1128665</v>
      </c>
      <c r="H18" s="71" t="s">
        <v>176</v>
      </c>
      <c r="I18" s="71" t="s">
        <v>177</v>
      </c>
      <c r="J18" s="26"/>
    </row>
    <row r="19" spans="1:10" s="27" customFormat="1" ht="69.75" customHeight="1" x14ac:dyDescent="0.2">
      <c r="A19" s="66" t="s">
        <v>16</v>
      </c>
      <c r="B19" s="67">
        <v>45384</v>
      </c>
      <c r="C19" s="66">
        <v>2797</v>
      </c>
      <c r="D19" s="66"/>
      <c r="E19" s="68"/>
      <c r="F19" s="69">
        <v>1000</v>
      </c>
      <c r="G19" s="70">
        <f t="shared" si="0"/>
        <v>1127665</v>
      </c>
      <c r="H19" s="71" t="s">
        <v>63</v>
      </c>
      <c r="I19" s="71" t="s">
        <v>12</v>
      </c>
      <c r="J19" s="26"/>
    </row>
    <row r="20" spans="1:10" s="27" customFormat="1" ht="69.75" customHeight="1" x14ac:dyDescent="0.2">
      <c r="A20" s="66" t="s">
        <v>16</v>
      </c>
      <c r="B20" s="67">
        <v>45384</v>
      </c>
      <c r="C20" s="66">
        <v>2798</v>
      </c>
      <c r="D20" s="66"/>
      <c r="E20" s="68"/>
      <c r="F20" s="69">
        <v>25000</v>
      </c>
      <c r="G20" s="70">
        <f t="shared" si="0"/>
        <v>1102665</v>
      </c>
      <c r="H20" s="71" t="s">
        <v>178</v>
      </c>
      <c r="I20" s="71" t="s">
        <v>179</v>
      </c>
      <c r="J20" s="26"/>
    </row>
    <row r="21" spans="1:10" s="27" customFormat="1" ht="69.75" customHeight="1" x14ac:dyDescent="0.2">
      <c r="A21" s="66" t="s">
        <v>16</v>
      </c>
      <c r="B21" s="67">
        <v>45384</v>
      </c>
      <c r="C21" s="66">
        <v>2799</v>
      </c>
      <c r="D21" s="66"/>
      <c r="E21" s="68"/>
      <c r="F21" s="69">
        <v>21050</v>
      </c>
      <c r="G21" s="70">
        <f t="shared" si="0"/>
        <v>1081615</v>
      </c>
      <c r="H21" s="71" t="s">
        <v>11</v>
      </c>
      <c r="I21" s="71" t="s">
        <v>182</v>
      </c>
      <c r="J21" s="26"/>
    </row>
    <row r="22" spans="1:10" s="27" customFormat="1" ht="69.75" customHeight="1" x14ac:dyDescent="0.2">
      <c r="A22" s="66" t="s">
        <v>16</v>
      </c>
      <c r="B22" s="67">
        <v>45384</v>
      </c>
      <c r="C22" s="66">
        <v>2800</v>
      </c>
      <c r="D22" s="66"/>
      <c r="E22" s="68"/>
      <c r="F22" s="69">
        <v>100000</v>
      </c>
      <c r="G22" s="70">
        <f t="shared" si="0"/>
        <v>981615</v>
      </c>
      <c r="H22" s="71" t="s">
        <v>81</v>
      </c>
      <c r="I22" s="71" t="s">
        <v>181</v>
      </c>
      <c r="J22" s="26"/>
    </row>
    <row r="23" spans="1:10" s="27" customFormat="1" ht="69.75" customHeight="1" x14ac:dyDescent="0.2">
      <c r="A23" s="66"/>
      <c r="B23" s="67"/>
      <c r="C23" s="66"/>
      <c r="D23" s="66"/>
      <c r="E23" s="68"/>
      <c r="F23" s="69"/>
      <c r="G23" s="70">
        <f t="shared" si="0"/>
        <v>981615</v>
      </c>
      <c r="H23" s="71"/>
      <c r="I23" s="71"/>
      <c r="J23" s="26"/>
    </row>
    <row r="24" spans="1:10" s="27" customFormat="1" ht="69.75" customHeight="1" thickBot="1" x14ac:dyDescent="0.25">
      <c r="A24" s="81"/>
      <c r="B24" s="84"/>
      <c r="C24" s="81"/>
      <c r="D24" s="81"/>
      <c r="E24" s="82"/>
      <c r="F24" s="82"/>
      <c r="G24" s="85"/>
      <c r="H24" s="86"/>
      <c r="I24" s="86"/>
      <c r="J24" s="83"/>
    </row>
    <row r="25" spans="1:10" s="9" customFormat="1" ht="100.5" customHeight="1" thickTop="1" thickBot="1" x14ac:dyDescent="0.25">
      <c r="A25" s="58"/>
      <c r="B25" s="48" t="s">
        <v>21</v>
      </c>
      <c r="C25" s="49" t="s">
        <v>18</v>
      </c>
      <c r="D25" s="49" t="s">
        <v>64</v>
      </c>
      <c r="E25" s="49" t="s">
        <v>75</v>
      </c>
      <c r="F25" s="49" t="s">
        <v>19</v>
      </c>
      <c r="G25" s="50" t="s">
        <v>28</v>
      </c>
      <c r="H25" s="51" t="s">
        <v>33</v>
      </c>
      <c r="I25" s="77"/>
      <c r="J25" s="23"/>
    </row>
    <row r="26" spans="1:10" ht="114" customHeight="1" thickTop="1" thickBot="1" x14ac:dyDescent="0.25">
      <c r="A26" s="57"/>
      <c r="B26" s="52">
        <f>$G$3</f>
        <v>600903</v>
      </c>
      <c r="C26" s="53">
        <f>SUMIF(A4:A23,B1,E4:E$23)</f>
        <v>330166</v>
      </c>
      <c r="D26" s="53">
        <f>SUMIF(A4:A23,B1,F4:$F$23)</f>
        <v>289454</v>
      </c>
      <c r="E26" s="53">
        <f>SUMIF(A4:A23,C1,E4:$E$23)</f>
        <v>0</v>
      </c>
      <c r="F26" s="53">
        <f>SUMIF(A4:A23,A1,$E4:E$23)</f>
        <v>340000</v>
      </c>
      <c r="G26" s="53">
        <f>SUMIF(A4:A23,A1,$F4:F$23)</f>
        <v>0</v>
      </c>
      <c r="H26" s="54">
        <f>+B26+C26+E26+F26-D26-G26</f>
        <v>981615</v>
      </c>
      <c r="I26" s="2"/>
      <c r="J26" s="24"/>
    </row>
    <row r="27" spans="1:10" ht="75.75" customHeight="1" thickTop="1" thickBot="1" x14ac:dyDescent="0.25">
      <c r="A27" s="57"/>
      <c r="B27" s="55">
        <f>+B26+C26-D26</f>
        <v>641615</v>
      </c>
      <c r="C27" s="55"/>
      <c r="D27" s="114" t="s">
        <v>29</v>
      </c>
      <c r="E27" s="114"/>
      <c r="F27" s="114"/>
      <c r="G27" s="56"/>
      <c r="H27" s="57"/>
      <c r="I27" s="57"/>
      <c r="J27" s="22"/>
    </row>
    <row r="28" spans="1:10" ht="57" customHeight="1" thickTop="1" x14ac:dyDescent="0.2">
      <c r="A28" s="4"/>
      <c r="B28" s="4"/>
      <c r="C28" s="7"/>
      <c r="D28" s="123" t="s">
        <v>39</v>
      </c>
      <c r="E28" s="124"/>
      <c r="F28" s="125"/>
      <c r="G28" s="5"/>
      <c r="H28" s="118"/>
      <c r="I28" s="118"/>
      <c r="J28" s="4"/>
    </row>
    <row r="29" spans="1:10" ht="66" customHeight="1" thickBot="1" x14ac:dyDescent="0.25">
      <c r="A29" s="4"/>
      <c r="B29" s="4"/>
      <c r="C29" s="7"/>
      <c r="D29" s="95" t="s">
        <v>40</v>
      </c>
      <c r="E29" s="96" t="s">
        <v>41</v>
      </c>
      <c r="F29" s="97" t="s">
        <v>42</v>
      </c>
      <c r="G29" s="5"/>
      <c r="J29" s="14"/>
    </row>
    <row r="30" spans="1:10" ht="43.5" customHeight="1" thickTop="1" x14ac:dyDescent="0.2">
      <c r="A30" s="4"/>
      <c r="B30" s="41"/>
      <c r="C30" s="4"/>
      <c r="D30" s="31">
        <v>413</v>
      </c>
      <c r="E30" s="32">
        <v>200</v>
      </c>
      <c r="F30" s="33">
        <f>+E30*D30</f>
        <v>82600</v>
      </c>
      <c r="G30" s="5"/>
      <c r="H30" s="87"/>
      <c r="I30" s="88"/>
      <c r="J30" s="20"/>
    </row>
    <row r="31" spans="1:10" ht="43.5" customHeight="1" x14ac:dyDescent="0.2">
      <c r="A31" s="4"/>
      <c r="B31" s="25"/>
      <c r="C31" s="4"/>
      <c r="D31" s="34">
        <v>118</v>
      </c>
      <c r="E31" s="35">
        <v>100</v>
      </c>
      <c r="F31" s="36">
        <f t="shared" ref="F31:F36" si="1">+E31*D31</f>
        <v>11800</v>
      </c>
      <c r="G31" s="5"/>
      <c r="H31" s="87"/>
      <c r="I31" s="88"/>
      <c r="J31" s="4"/>
    </row>
    <row r="32" spans="1:10" ht="43.5" customHeight="1" x14ac:dyDescent="0.2">
      <c r="A32" s="4"/>
      <c r="B32" s="25"/>
      <c r="C32" s="4"/>
      <c r="D32" s="34">
        <v>78</v>
      </c>
      <c r="E32" s="35">
        <v>50</v>
      </c>
      <c r="F32" s="36">
        <f t="shared" si="1"/>
        <v>3900</v>
      </c>
      <c r="G32" s="5"/>
      <c r="H32" s="87"/>
      <c r="I32" s="88"/>
      <c r="J32" s="4"/>
    </row>
    <row r="33" spans="1:11" ht="43.5" customHeight="1" x14ac:dyDescent="0.2">
      <c r="A33" s="4"/>
      <c r="B33" s="7"/>
      <c r="C33" s="4"/>
      <c r="D33" s="34">
        <v>2</v>
      </c>
      <c r="E33" s="35">
        <v>20</v>
      </c>
      <c r="F33" s="36">
        <f>+E33*D33</f>
        <v>40</v>
      </c>
      <c r="G33" s="5"/>
      <c r="H33" s="89"/>
      <c r="I33" s="90"/>
      <c r="J33" s="4"/>
    </row>
    <row r="34" spans="1:11" ht="43.5" customHeight="1" x14ac:dyDescent="0.2">
      <c r="A34" s="4"/>
      <c r="B34" s="4"/>
      <c r="C34" s="4"/>
      <c r="D34" s="34">
        <v>44</v>
      </c>
      <c r="E34" s="35">
        <v>10</v>
      </c>
      <c r="F34" s="36">
        <f t="shared" si="1"/>
        <v>440</v>
      </c>
      <c r="G34" s="5"/>
      <c r="H34" s="91"/>
      <c r="I34" s="92"/>
      <c r="J34" s="4"/>
    </row>
    <row r="35" spans="1:11" ht="43.5" customHeight="1" x14ac:dyDescent="0.2">
      <c r="A35" s="4"/>
      <c r="B35" s="4"/>
      <c r="C35" s="4"/>
      <c r="D35" s="34">
        <v>2</v>
      </c>
      <c r="E35" s="35">
        <v>5</v>
      </c>
      <c r="F35" s="36">
        <f t="shared" si="1"/>
        <v>10</v>
      </c>
      <c r="G35" s="5"/>
      <c r="H35" s="91"/>
      <c r="I35" s="92"/>
      <c r="J35" s="4"/>
    </row>
    <row r="36" spans="1:11" ht="43.5" customHeight="1" thickBot="1" x14ac:dyDescent="0.25">
      <c r="A36" s="4"/>
      <c r="B36" s="4"/>
      <c r="C36" s="4"/>
      <c r="D36" s="37">
        <v>4</v>
      </c>
      <c r="E36" s="38">
        <v>1</v>
      </c>
      <c r="F36" s="39">
        <f t="shared" si="1"/>
        <v>4</v>
      </c>
      <c r="G36" s="5"/>
      <c r="H36" s="89"/>
      <c r="I36" s="90"/>
      <c r="J36" s="4"/>
    </row>
    <row r="37" spans="1:11" ht="52.5" customHeight="1" thickTop="1" x14ac:dyDescent="0.2">
      <c r="A37" s="4"/>
      <c r="B37" s="4"/>
      <c r="C37" s="4"/>
      <c r="D37" s="119" t="s">
        <v>44</v>
      </c>
      <c r="E37" s="120"/>
      <c r="F37" s="15">
        <f>SUM(F30:F36)</f>
        <v>98794</v>
      </c>
      <c r="G37" s="5"/>
      <c r="H37" s="99"/>
      <c r="I37" s="94"/>
      <c r="J37" s="10"/>
      <c r="K37" s="12"/>
    </row>
    <row r="38" spans="1:11" ht="52.5" customHeight="1" x14ac:dyDescent="0.2">
      <c r="A38" s="4"/>
      <c r="B38" s="4"/>
      <c r="C38" s="4"/>
      <c r="D38" s="121" t="s">
        <v>43</v>
      </c>
      <c r="E38" s="122"/>
      <c r="F38" s="16">
        <f>B27</f>
        <v>641615</v>
      </c>
      <c r="G38" s="5"/>
      <c r="H38" s="25"/>
      <c r="I38" s="4"/>
      <c r="J38" s="10"/>
      <c r="K38" s="12"/>
    </row>
    <row r="39" spans="1:11" ht="52.5" customHeight="1" thickBot="1" x14ac:dyDescent="0.25">
      <c r="A39" s="4"/>
      <c r="B39" s="4"/>
      <c r="C39" s="4"/>
      <c r="D39" s="112" t="s">
        <v>45</v>
      </c>
      <c r="E39" s="113"/>
      <c r="F39" s="17">
        <f>+F37-F38</f>
        <v>-542821</v>
      </c>
      <c r="G39" s="5"/>
      <c r="H39" s="78"/>
      <c r="J39" s="10"/>
      <c r="K39" s="12"/>
    </row>
    <row r="40" spans="1:11" ht="72.75" customHeight="1" thickTop="1" x14ac:dyDescent="0.2">
      <c r="J40" s="11"/>
      <c r="K40" s="12"/>
    </row>
    <row r="41" spans="1:11" s="6" customFormat="1" ht="72.75" customHeight="1" x14ac:dyDescent="0.2">
      <c r="H41" s="4"/>
      <c r="I41" s="4"/>
      <c r="K41" s="8"/>
    </row>
  </sheetData>
  <mergeCells count="6">
    <mergeCell ref="D39:E39"/>
    <mergeCell ref="D27:F27"/>
    <mergeCell ref="D28:F28"/>
    <mergeCell ref="H28:I28"/>
    <mergeCell ref="D37:E37"/>
    <mergeCell ref="D38:E38"/>
  </mergeCells>
  <conditionalFormatting sqref="C2:D2">
    <cfRule type="duplicateValues" dxfId="15" priority="5"/>
  </conditionalFormatting>
  <conditionalFormatting sqref="A37:A39 A23:A30 A2:A20">
    <cfRule type="cellIs" dxfId="14" priority="6" operator="equal">
      <formula>#REF!</formula>
    </cfRule>
  </conditionalFormatting>
  <conditionalFormatting sqref="A1">
    <cfRule type="cellIs" dxfId="13" priority="4" operator="equal">
      <formula>#REF!</formula>
    </cfRule>
  </conditionalFormatting>
  <conditionalFormatting sqref="B1">
    <cfRule type="cellIs" dxfId="12" priority="3" operator="equal">
      <formula>#REF!</formula>
    </cfRule>
  </conditionalFormatting>
  <conditionalFormatting sqref="A31:A36">
    <cfRule type="cellIs" dxfId="11" priority="2" operator="equal">
      <formula>#REF!</formula>
    </cfRule>
  </conditionalFormatting>
  <conditionalFormatting sqref="A21:A22">
    <cfRule type="cellIs" dxfId="10" priority="1" operator="equal">
      <formula>#REF!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6" fitToHeight="2" orientation="landscape" r:id="rId1"/>
  <rowBreaks count="1" manualBreakCount="1">
    <brk id="2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6"/>
  <dimension ref="A1:K44"/>
  <sheetViews>
    <sheetView showGridLines="0" rightToLeft="1" view="pageBreakPreview" zoomScale="40" zoomScaleNormal="40" zoomScaleSheetLayoutView="40" workbookViewId="0">
      <pane ySplit="3" topLeftCell="A32" activePane="bottomLeft" state="frozen"/>
      <selection pane="bottomLeft" activeCell="H32" sqref="H32:I42"/>
    </sheetView>
  </sheetViews>
  <sheetFormatPr defaultColWidth="42.875" defaultRowHeight="18" x14ac:dyDescent="0.2"/>
  <cols>
    <col min="1" max="1" width="25.25" style="6" customWidth="1"/>
    <col min="2" max="2" width="33.25" style="6" bestFit="1" customWidth="1"/>
    <col min="3" max="4" width="33.875" style="6" bestFit="1" customWidth="1"/>
    <col min="5" max="5" width="36.125" style="6" customWidth="1"/>
    <col min="6" max="6" width="35.625" style="6" customWidth="1"/>
    <col min="7" max="7" width="36.125" style="6" customWidth="1"/>
    <col min="8" max="8" width="55.375" style="6" customWidth="1"/>
    <col min="9" max="9" width="82" style="6" customWidth="1"/>
    <col min="10" max="10" width="27.75" style="6" customWidth="1"/>
    <col min="11" max="16384" width="42.875" style="8"/>
  </cols>
  <sheetData>
    <row r="1" spans="1:10" ht="34.5" customHeight="1" thickBot="1" x14ac:dyDescent="0.25">
      <c r="A1" s="58" t="s">
        <v>17</v>
      </c>
      <c r="B1" s="59" t="s">
        <v>16</v>
      </c>
      <c r="C1" s="57" t="s">
        <v>69</v>
      </c>
      <c r="D1" s="57" t="s">
        <v>183</v>
      </c>
      <c r="E1" s="57" t="s">
        <v>184</v>
      </c>
      <c r="F1" s="57"/>
      <c r="G1" s="57"/>
      <c r="H1" s="57"/>
      <c r="I1" s="57"/>
      <c r="J1" s="4"/>
    </row>
    <row r="2" spans="1:10" s="1" customFormat="1" ht="72.75" customHeight="1" thickBot="1" x14ac:dyDescent="0.25">
      <c r="A2" s="60" t="s">
        <v>24</v>
      </c>
      <c r="B2" s="61" t="s">
        <v>0</v>
      </c>
      <c r="C2" s="62" t="s">
        <v>14</v>
      </c>
      <c r="D2" s="62" t="s">
        <v>27</v>
      </c>
      <c r="E2" s="63" t="s">
        <v>1</v>
      </c>
      <c r="F2" s="63" t="s">
        <v>2</v>
      </c>
      <c r="G2" s="63" t="s">
        <v>3</v>
      </c>
      <c r="H2" s="62" t="s">
        <v>15</v>
      </c>
      <c r="I2" s="62" t="s">
        <v>4</v>
      </c>
      <c r="J2" s="21" t="s">
        <v>5</v>
      </c>
    </row>
    <row r="3" spans="1:10" ht="45" customHeight="1" x14ac:dyDescent="0.2">
      <c r="A3" s="57"/>
      <c r="B3" s="64"/>
      <c r="C3" s="57"/>
      <c r="D3" s="57"/>
      <c r="E3" s="56"/>
      <c r="F3" s="56"/>
      <c r="G3" s="65">
        <v>641615</v>
      </c>
      <c r="H3" s="65"/>
      <c r="I3" s="65" t="s">
        <v>23</v>
      </c>
      <c r="J3" s="22"/>
    </row>
    <row r="4" spans="1:10" s="27" customFormat="1" ht="69.75" customHeight="1" x14ac:dyDescent="0.2">
      <c r="A4" s="66" t="s">
        <v>16</v>
      </c>
      <c r="B4" s="67">
        <v>45385</v>
      </c>
      <c r="C4" s="66"/>
      <c r="D4" s="66"/>
      <c r="E4" s="68">
        <v>421</v>
      </c>
      <c r="F4" s="69"/>
      <c r="G4" s="70">
        <f>G3+E4-F4</f>
        <v>642036</v>
      </c>
      <c r="H4" s="71" t="s">
        <v>22</v>
      </c>
      <c r="I4" s="109">
        <v>45373</v>
      </c>
      <c r="J4" s="26"/>
    </row>
    <row r="5" spans="1:10" s="27" customFormat="1" ht="69.75" customHeight="1" x14ac:dyDescent="0.2">
      <c r="A5" s="66" t="s">
        <v>16</v>
      </c>
      <c r="B5" s="67">
        <v>45385</v>
      </c>
      <c r="C5" s="66"/>
      <c r="D5" s="66"/>
      <c r="E5" s="68">
        <v>2</v>
      </c>
      <c r="F5" s="69"/>
      <c r="G5" s="70">
        <f>G4+E5-F5</f>
        <v>642038</v>
      </c>
      <c r="H5" s="71" t="s">
        <v>22</v>
      </c>
      <c r="I5" s="109">
        <v>45374</v>
      </c>
      <c r="J5" s="26"/>
    </row>
    <row r="6" spans="1:10" s="27" customFormat="1" ht="69.75" customHeight="1" x14ac:dyDescent="0.2">
      <c r="A6" s="66" t="s">
        <v>16</v>
      </c>
      <c r="B6" s="67">
        <v>45385</v>
      </c>
      <c r="C6" s="66"/>
      <c r="D6" s="66"/>
      <c r="E6" s="68">
        <v>474</v>
      </c>
      <c r="F6" s="69"/>
      <c r="G6" s="70">
        <f t="shared" ref="G6:G26" si="0">G5+E6-F6</f>
        <v>642512</v>
      </c>
      <c r="H6" s="71" t="s">
        <v>22</v>
      </c>
      <c r="I6" s="109">
        <v>45375</v>
      </c>
      <c r="J6" s="26"/>
    </row>
    <row r="7" spans="1:10" s="27" customFormat="1" ht="69.75" customHeight="1" x14ac:dyDescent="0.2">
      <c r="A7" s="66" t="s">
        <v>16</v>
      </c>
      <c r="B7" s="67">
        <v>45385</v>
      </c>
      <c r="C7" s="66"/>
      <c r="D7" s="66"/>
      <c r="E7" s="68">
        <v>3</v>
      </c>
      <c r="F7" s="69"/>
      <c r="G7" s="70">
        <f t="shared" si="0"/>
        <v>642515</v>
      </c>
      <c r="H7" s="71" t="s">
        <v>22</v>
      </c>
      <c r="I7" s="109">
        <v>45376</v>
      </c>
      <c r="J7" s="26"/>
    </row>
    <row r="8" spans="1:10" s="27" customFormat="1" ht="69.75" customHeight="1" x14ac:dyDescent="0.2">
      <c r="A8" s="66" t="s">
        <v>16</v>
      </c>
      <c r="B8" s="67">
        <v>45385</v>
      </c>
      <c r="C8" s="66"/>
      <c r="D8" s="66"/>
      <c r="E8" s="68">
        <v>385</v>
      </c>
      <c r="F8" s="69"/>
      <c r="G8" s="70">
        <f t="shared" si="0"/>
        <v>642900</v>
      </c>
      <c r="H8" s="71" t="s">
        <v>22</v>
      </c>
      <c r="I8" s="109">
        <v>45377</v>
      </c>
      <c r="J8" s="26"/>
    </row>
    <row r="9" spans="1:10" s="27" customFormat="1" ht="69.75" customHeight="1" x14ac:dyDescent="0.2">
      <c r="A9" s="66" t="s">
        <v>16</v>
      </c>
      <c r="B9" s="67">
        <v>45385</v>
      </c>
      <c r="C9" s="66"/>
      <c r="D9" s="66"/>
      <c r="E9" s="68">
        <v>413</v>
      </c>
      <c r="F9" s="69"/>
      <c r="G9" s="70">
        <f t="shared" si="0"/>
        <v>643313</v>
      </c>
      <c r="H9" s="71" t="s">
        <v>22</v>
      </c>
      <c r="I9" s="109">
        <v>45378</v>
      </c>
      <c r="J9" s="26"/>
    </row>
    <row r="10" spans="1:10" s="27" customFormat="1" ht="69.75" customHeight="1" x14ac:dyDescent="0.2">
      <c r="A10" s="66" t="s">
        <v>16</v>
      </c>
      <c r="B10" s="67">
        <v>45385</v>
      </c>
      <c r="C10" s="66"/>
      <c r="D10" s="66"/>
      <c r="E10" s="68">
        <v>641</v>
      </c>
      <c r="F10" s="69"/>
      <c r="G10" s="70">
        <f t="shared" si="0"/>
        <v>643954</v>
      </c>
      <c r="H10" s="71" t="s">
        <v>22</v>
      </c>
      <c r="I10" s="109">
        <v>45379</v>
      </c>
      <c r="J10" s="26"/>
    </row>
    <row r="11" spans="1:10" s="108" customFormat="1" ht="69.75" customHeight="1" x14ac:dyDescent="0.2">
      <c r="A11" s="66" t="s">
        <v>16</v>
      </c>
      <c r="B11" s="67">
        <v>45385</v>
      </c>
      <c r="C11" s="105"/>
      <c r="D11" s="105"/>
      <c r="E11" s="68">
        <v>522</v>
      </c>
      <c r="F11" s="103"/>
      <c r="G11" s="70">
        <f t="shared" si="0"/>
        <v>644476</v>
      </c>
      <c r="H11" s="71" t="s">
        <v>22</v>
      </c>
      <c r="I11" s="109">
        <v>45380</v>
      </c>
      <c r="J11" s="30"/>
    </row>
    <row r="12" spans="1:10" s="27" customFormat="1" ht="69.75" customHeight="1" x14ac:dyDescent="0.2">
      <c r="A12" s="66" t="s">
        <v>16</v>
      </c>
      <c r="B12" s="67">
        <v>45385</v>
      </c>
      <c r="C12" s="66"/>
      <c r="D12" s="66"/>
      <c r="E12" s="68">
        <v>685</v>
      </c>
      <c r="F12" s="69"/>
      <c r="G12" s="70">
        <f t="shared" si="0"/>
        <v>645161</v>
      </c>
      <c r="H12" s="71" t="s">
        <v>22</v>
      </c>
      <c r="I12" s="109">
        <v>45381</v>
      </c>
      <c r="J12" s="26"/>
    </row>
    <row r="13" spans="1:10" s="27" customFormat="1" ht="69.75" customHeight="1" x14ac:dyDescent="0.2">
      <c r="A13" s="66" t="s">
        <v>16</v>
      </c>
      <c r="B13" s="67">
        <v>45385</v>
      </c>
      <c r="C13" s="66"/>
      <c r="D13" s="66"/>
      <c r="E13" s="68">
        <v>985</v>
      </c>
      <c r="F13" s="69"/>
      <c r="G13" s="70">
        <f t="shared" si="0"/>
        <v>646146</v>
      </c>
      <c r="H13" s="71" t="s">
        <v>22</v>
      </c>
      <c r="I13" s="109">
        <v>45382</v>
      </c>
      <c r="J13" s="26"/>
    </row>
    <row r="14" spans="1:10" s="27" customFormat="1" ht="69.75" customHeight="1" x14ac:dyDescent="0.2">
      <c r="A14" s="66" t="s">
        <v>16</v>
      </c>
      <c r="B14" s="67">
        <v>45385</v>
      </c>
      <c r="C14" s="66"/>
      <c r="D14" s="66"/>
      <c r="E14" s="68">
        <v>300</v>
      </c>
      <c r="F14" s="69"/>
      <c r="G14" s="70">
        <f t="shared" si="0"/>
        <v>646446</v>
      </c>
      <c r="H14" s="71" t="s">
        <v>72</v>
      </c>
      <c r="I14" s="71" t="s">
        <v>68</v>
      </c>
      <c r="J14" s="26"/>
    </row>
    <row r="15" spans="1:10" s="27" customFormat="1" ht="69.75" customHeight="1" x14ac:dyDescent="0.2">
      <c r="A15" s="66" t="s">
        <v>16</v>
      </c>
      <c r="B15" s="67">
        <v>45385</v>
      </c>
      <c r="C15" s="66"/>
      <c r="D15" s="66">
        <v>1834</v>
      </c>
      <c r="E15" s="68">
        <v>93000</v>
      </c>
      <c r="F15" s="69"/>
      <c r="G15" s="70">
        <f t="shared" si="0"/>
        <v>739446</v>
      </c>
      <c r="H15" s="71" t="s">
        <v>186</v>
      </c>
      <c r="I15" s="71" t="s">
        <v>187</v>
      </c>
      <c r="J15" s="26"/>
    </row>
    <row r="16" spans="1:10" s="27" customFormat="1" ht="69.75" customHeight="1" x14ac:dyDescent="0.2">
      <c r="A16" s="66" t="s">
        <v>69</v>
      </c>
      <c r="B16" s="67">
        <v>45385</v>
      </c>
      <c r="C16" s="66"/>
      <c r="D16" s="66">
        <v>1835</v>
      </c>
      <c r="E16" s="68">
        <v>100000</v>
      </c>
      <c r="F16" s="69"/>
      <c r="G16" s="70">
        <f t="shared" si="0"/>
        <v>839446</v>
      </c>
      <c r="H16" s="71" t="s">
        <v>188</v>
      </c>
      <c r="I16" s="71" t="s">
        <v>189</v>
      </c>
      <c r="J16" s="26"/>
    </row>
    <row r="17" spans="1:10" s="27" customFormat="1" ht="69.75" customHeight="1" x14ac:dyDescent="0.2">
      <c r="A17" s="66" t="s">
        <v>69</v>
      </c>
      <c r="B17" s="67">
        <v>45385</v>
      </c>
      <c r="C17" s="66"/>
      <c r="D17" s="66">
        <v>1836</v>
      </c>
      <c r="E17" s="68">
        <v>25000</v>
      </c>
      <c r="F17" s="69"/>
      <c r="G17" s="70">
        <f t="shared" si="0"/>
        <v>864446</v>
      </c>
      <c r="H17" s="71" t="s">
        <v>73</v>
      </c>
      <c r="I17" s="71" t="s">
        <v>196</v>
      </c>
      <c r="J17" s="26"/>
    </row>
    <row r="18" spans="1:10" s="27" customFormat="1" ht="69.75" customHeight="1" x14ac:dyDescent="0.2">
      <c r="A18" s="66" t="s">
        <v>16</v>
      </c>
      <c r="B18" s="67">
        <v>45385</v>
      </c>
      <c r="C18" s="66"/>
      <c r="D18" s="66"/>
      <c r="E18" s="68"/>
      <c r="F18" s="69"/>
      <c r="G18" s="70">
        <f t="shared" si="0"/>
        <v>864446</v>
      </c>
      <c r="H18" s="71"/>
      <c r="I18" s="71"/>
      <c r="J18" s="26"/>
    </row>
    <row r="19" spans="1:10" s="27" customFormat="1" ht="69.75" customHeight="1" x14ac:dyDescent="0.2">
      <c r="A19" s="66" t="s">
        <v>16</v>
      </c>
      <c r="B19" s="67">
        <v>45385</v>
      </c>
      <c r="C19" s="66"/>
      <c r="D19" s="66"/>
      <c r="E19" s="68"/>
      <c r="F19" s="69"/>
      <c r="G19" s="70">
        <f t="shared" si="0"/>
        <v>864446</v>
      </c>
      <c r="H19" s="71"/>
      <c r="I19" s="71"/>
      <c r="J19" s="26"/>
    </row>
    <row r="20" spans="1:10" s="27" customFormat="1" ht="69.75" customHeight="1" x14ac:dyDescent="0.2">
      <c r="A20" s="66" t="s">
        <v>16</v>
      </c>
      <c r="B20" s="67">
        <v>45385</v>
      </c>
      <c r="C20" s="66">
        <v>2801</v>
      </c>
      <c r="D20" s="66"/>
      <c r="E20" s="68"/>
      <c r="F20" s="69">
        <v>20000</v>
      </c>
      <c r="G20" s="70">
        <f t="shared" si="0"/>
        <v>844446</v>
      </c>
      <c r="H20" s="71" t="s">
        <v>176</v>
      </c>
      <c r="I20" s="71" t="s">
        <v>190</v>
      </c>
      <c r="J20" s="26"/>
    </row>
    <row r="21" spans="1:10" s="27" customFormat="1" ht="69.75" customHeight="1" x14ac:dyDescent="0.2">
      <c r="A21" s="66" t="s">
        <v>16</v>
      </c>
      <c r="B21" s="67">
        <v>45385</v>
      </c>
      <c r="C21" s="66">
        <v>2802</v>
      </c>
      <c r="D21" s="66"/>
      <c r="E21" s="68"/>
      <c r="F21" s="69">
        <v>10000</v>
      </c>
      <c r="G21" s="70">
        <f t="shared" si="0"/>
        <v>834446</v>
      </c>
      <c r="H21" s="71" t="s">
        <v>51</v>
      </c>
      <c r="I21" s="71" t="s">
        <v>13</v>
      </c>
      <c r="J21" s="29" t="s">
        <v>213</v>
      </c>
    </row>
    <row r="22" spans="1:10" s="27" customFormat="1" ht="69.75" customHeight="1" x14ac:dyDescent="0.2">
      <c r="A22" s="66" t="s">
        <v>16</v>
      </c>
      <c r="B22" s="67">
        <v>45385</v>
      </c>
      <c r="C22" s="66">
        <v>2803</v>
      </c>
      <c r="D22" s="66"/>
      <c r="E22" s="68"/>
      <c r="F22" s="69">
        <v>8000</v>
      </c>
      <c r="G22" s="70">
        <f t="shared" si="0"/>
        <v>826446</v>
      </c>
      <c r="H22" s="71" t="s">
        <v>191</v>
      </c>
      <c r="I22" s="71" t="s">
        <v>192</v>
      </c>
      <c r="J22" s="26"/>
    </row>
    <row r="23" spans="1:10" s="27" customFormat="1" ht="69.75" customHeight="1" x14ac:dyDescent="0.2">
      <c r="A23" s="66" t="s">
        <v>16</v>
      </c>
      <c r="B23" s="67">
        <v>45385</v>
      </c>
      <c r="C23" s="66">
        <v>2804</v>
      </c>
      <c r="D23" s="66"/>
      <c r="E23" s="68"/>
      <c r="F23" s="69">
        <v>80000</v>
      </c>
      <c r="G23" s="70">
        <f t="shared" si="0"/>
        <v>746446</v>
      </c>
      <c r="H23" s="71" t="s">
        <v>193</v>
      </c>
      <c r="I23" s="71" t="s">
        <v>194</v>
      </c>
      <c r="J23" s="26"/>
    </row>
    <row r="24" spans="1:10" s="27" customFormat="1" ht="69.75" customHeight="1" x14ac:dyDescent="0.2">
      <c r="A24" s="66" t="s">
        <v>16</v>
      </c>
      <c r="B24" s="67">
        <v>45385</v>
      </c>
      <c r="C24" s="66">
        <v>2805</v>
      </c>
      <c r="D24" s="66"/>
      <c r="E24" s="68"/>
      <c r="F24" s="69">
        <v>30000</v>
      </c>
      <c r="G24" s="70">
        <f t="shared" si="0"/>
        <v>716446</v>
      </c>
      <c r="H24" s="71" t="s">
        <v>51</v>
      </c>
      <c r="I24" s="71" t="s">
        <v>13</v>
      </c>
      <c r="J24" s="26"/>
    </row>
    <row r="25" spans="1:10" s="27" customFormat="1" ht="69.75" customHeight="1" x14ac:dyDescent="0.2">
      <c r="A25" s="66" t="s">
        <v>16</v>
      </c>
      <c r="B25" s="67">
        <v>45385</v>
      </c>
      <c r="C25" s="66">
        <v>2806</v>
      </c>
      <c r="D25" s="66"/>
      <c r="E25" s="68"/>
      <c r="F25" s="69">
        <v>1000</v>
      </c>
      <c r="G25" s="70">
        <f t="shared" si="0"/>
        <v>715446</v>
      </c>
      <c r="H25" s="71" t="s">
        <v>20</v>
      </c>
      <c r="I25" s="71" t="s">
        <v>195</v>
      </c>
      <c r="J25" s="26"/>
    </row>
    <row r="26" spans="1:10" s="27" customFormat="1" ht="69.75" customHeight="1" x14ac:dyDescent="0.2">
      <c r="A26" s="66" t="s">
        <v>16</v>
      </c>
      <c r="B26" s="67">
        <v>45385</v>
      </c>
      <c r="C26" s="66"/>
      <c r="D26" s="66"/>
      <c r="E26" s="68"/>
      <c r="F26" s="69"/>
      <c r="G26" s="70">
        <f t="shared" si="0"/>
        <v>715446</v>
      </c>
      <c r="H26" s="71"/>
      <c r="I26" s="71"/>
      <c r="J26" s="26"/>
    </row>
    <row r="27" spans="1:10" s="27" customFormat="1" ht="69.75" customHeight="1" thickBot="1" x14ac:dyDescent="0.25">
      <c r="A27" s="81"/>
      <c r="B27" s="84"/>
      <c r="C27" s="81"/>
      <c r="D27" s="81"/>
      <c r="E27" s="82"/>
      <c r="F27" s="82"/>
      <c r="G27" s="85"/>
      <c r="H27" s="86"/>
      <c r="I27" s="86"/>
      <c r="J27" s="83"/>
    </row>
    <row r="28" spans="1:10" s="9" customFormat="1" ht="100.5" customHeight="1" thickTop="1" thickBot="1" x14ac:dyDescent="0.25">
      <c r="A28" s="58"/>
      <c r="B28" s="48" t="s">
        <v>21</v>
      </c>
      <c r="C28" s="49" t="s">
        <v>18</v>
      </c>
      <c r="D28" s="49" t="s">
        <v>64</v>
      </c>
      <c r="E28" s="49" t="s">
        <v>75</v>
      </c>
      <c r="F28" s="49" t="s">
        <v>19</v>
      </c>
      <c r="G28" s="50" t="s">
        <v>28</v>
      </c>
      <c r="H28" s="51" t="s">
        <v>33</v>
      </c>
      <c r="I28" s="77" t="s">
        <v>185</v>
      </c>
      <c r="J28" s="23"/>
    </row>
    <row r="29" spans="1:10" ht="114" customHeight="1" thickTop="1" thickBot="1" x14ac:dyDescent="0.25">
      <c r="A29" s="57"/>
      <c r="B29" s="52">
        <f>$G$3</f>
        <v>641615</v>
      </c>
      <c r="C29" s="53">
        <f>SUMIF(A4:A26,B1,E4:E$26)</f>
        <v>97831</v>
      </c>
      <c r="D29" s="53">
        <f>SUMIF(A4:A26,B1,F4:$F$26)</f>
        <v>149000</v>
      </c>
      <c r="E29" s="53">
        <f>SUMIF(A4:A26,C1,E4:$E$26)</f>
        <v>125000</v>
      </c>
      <c r="F29" s="53">
        <f>SUMIF(A4:A26,A1,$E4:E$26)</f>
        <v>0</v>
      </c>
      <c r="G29" s="53">
        <f>SUMIF(A4:A26,A1,$F4:F$26)</f>
        <v>0</v>
      </c>
      <c r="H29" s="54">
        <f>+B29+C29+E29+F29-D29-G29</f>
        <v>715446</v>
      </c>
      <c r="I29" s="2">
        <f>SUMIF(A4:A26,D1,E4:E26)</f>
        <v>0</v>
      </c>
      <c r="J29" s="24"/>
    </row>
    <row r="30" spans="1:10" ht="75.75" customHeight="1" thickTop="1" thickBot="1" x14ac:dyDescent="0.25">
      <c r="A30" s="57"/>
      <c r="B30" s="55">
        <f>+B29+C29-D29</f>
        <v>590446</v>
      </c>
      <c r="C30" s="55"/>
      <c r="D30" s="114" t="s">
        <v>29</v>
      </c>
      <c r="E30" s="114"/>
      <c r="F30" s="114"/>
      <c r="G30" s="56"/>
      <c r="H30" s="57"/>
      <c r="I30" s="57"/>
      <c r="J30" s="22"/>
    </row>
    <row r="31" spans="1:10" ht="72" customHeight="1" thickTop="1" x14ac:dyDescent="0.2">
      <c r="A31" s="4"/>
      <c r="B31" s="4"/>
      <c r="C31" s="7"/>
      <c r="D31" s="123" t="s">
        <v>39</v>
      </c>
      <c r="E31" s="124"/>
      <c r="F31" s="125"/>
      <c r="G31" s="5"/>
      <c r="H31" s="118"/>
      <c r="I31" s="118"/>
      <c r="J31" s="4"/>
    </row>
    <row r="32" spans="1:10" ht="66" customHeight="1" thickBot="1" x14ac:dyDescent="0.25">
      <c r="A32" s="4"/>
      <c r="B32" s="4"/>
      <c r="C32" s="7"/>
      <c r="D32" s="95" t="s">
        <v>40</v>
      </c>
      <c r="E32" s="96" t="s">
        <v>41</v>
      </c>
      <c r="F32" s="97" t="s">
        <v>42</v>
      </c>
      <c r="G32" s="5"/>
      <c r="J32" s="14"/>
    </row>
    <row r="33" spans="1:11" ht="43.5" customHeight="1" thickTop="1" x14ac:dyDescent="0.2">
      <c r="A33" s="4"/>
      <c r="B33" s="41"/>
      <c r="C33" s="4"/>
      <c r="D33" s="31">
        <v>202</v>
      </c>
      <c r="E33" s="32">
        <v>200</v>
      </c>
      <c r="F33" s="33">
        <f>+E33*D33</f>
        <v>40400</v>
      </c>
      <c r="G33" s="5"/>
      <c r="H33" s="87"/>
      <c r="I33" s="88"/>
      <c r="J33" s="20"/>
    </row>
    <row r="34" spans="1:11" ht="43.5" customHeight="1" x14ac:dyDescent="0.2">
      <c r="A34" s="4"/>
      <c r="B34" s="25"/>
      <c r="C34" s="4"/>
      <c r="D34" s="34">
        <v>10</v>
      </c>
      <c r="E34" s="35">
        <v>100</v>
      </c>
      <c r="F34" s="36">
        <f t="shared" ref="F34:F39" si="1">+E34*D34</f>
        <v>1000</v>
      </c>
      <c r="G34" s="5"/>
      <c r="H34" s="87"/>
      <c r="I34" s="88"/>
      <c r="J34" s="4"/>
    </row>
    <row r="35" spans="1:11" ht="43.5" customHeight="1" x14ac:dyDescent="0.2">
      <c r="A35" s="4"/>
      <c r="B35" s="25"/>
      <c r="C35" s="4"/>
      <c r="D35" s="34">
        <v>91</v>
      </c>
      <c r="E35" s="35">
        <v>50</v>
      </c>
      <c r="F35" s="36">
        <f t="shared" si="1"/>
        <v>4550</v>
      </c>
      <c r="G35" s="5"/>
      <c r="H35" s="87"/>
      <c r="I35" s="88"/>
      <c r="J35" s="4"/>
    </row>
    <row r="36" spans="1:11" ht="43.5" customHeight="1" x14ac:dyDescent="0.2">
      <c r="A36" s="4"/>
      <c r="B36" s="7"/>
      <c r="C36" s="4"/>
      <c r="D36" s="34">
        <v>19</v>
      </c>
      <c r="E36" s="35">
        <v>20</v>
      </c>
      <c r="F36" s="36">
        <f>+E36*D36</f>
        <v>380</v>
      </c>
      <c r="G36" s="5"/>
      <c r="H36" s="89"/>
      <c r="I36" s="90"/>
      <c r="J36" s="4"/>
    </row>
    <row r="37" spans="1:11" ht="43.5" customHeight="1" x14ac:dyDescent="0.2">
      <c r="A37" s="4"/>
      <c r="B37" s="4"/>
      <c r="C37" s="4"/>
      <c r="D37" s="34">
        <v>102</v>
      </c>
      <c r="E37" s="35">
        <v>10</v>
      </c>
      <c r="F37" s="36">
        <f t="shared" si="1"/>
        <v>1020</v>
      </c>
      <c r="G37" s="5"/>
      <c r="H37" s="91"/>
      <c r="I37" s="92"/>
      <c r="J37" s="4"/>
    </row>
    <row r="38" spans="1:11" ht="43.5" customHeight="1" x14ac:dyDescent="0.2">
      <c r="A38" s="4"/>
      <c r="B38" s="4"/>
      <c r="C38" s="4"/>
      <c r="D38" s="34">
        <v>44</v>
      </c>
      <c r="E38" s="35">
        <v>5</v>
      </c>
      <c r="F38" s="36">
        <f t="shared" si="1"/>
        <v>220</v>
      </c>
      <c r="G38" s="5"/>
      <c r="H38" s="91"/>
      <c r="I38" s="92"/>
      <c r="J38" s="4"/>
    </row>
    <row r="39" spans="1:11" ht="43.5" customHeight="1" thickBot="1" x14ac:dyDescent="0.25">
      <c r="A39" s="4"/>
      <c r="B39" s="4"/>
      <c r="C39" s="4"/>
      <c r="D39" s="37">
        <v>54</v>
      </c>
      <c r="E39" s="38">
        <v>1</v>
      </c>
      <c r="F39" s="39">
        <f t="shared" si="1"/>
        <v>54</v>
      </c>
      <c r="G39" s="5"/>
      <c r="H39" s="89"/>
      <c r="I39" s="90"/>
      <c r="J39" s="4"/>
    </row>
    <row r="40" spans="1:11" ht="52.5" customHeight="1" thickTop="1" x14ac:dyDescent="0.2">
      <c r="A40" s="4"/>
      <c r="B40" s="4"/>
      <c r="C40" s="4"/>
      <c r="D40" s="119" t="s">
        <v>44</v>
      </c>
      <c r="E40" s="120"/>
      <c r="F40" s="15">
        <f>SUM(F33:F39)</f>
        <v>47624</v>
      </c>
      <c r="G40" s="5"/>
      <c r="H40" s="99"/>
      <c r="I40" s="94"/>
      <c r="J40" s="10"/>
      <c r="K40" s="12"/>
    </row>
    <row r="41" spans="1:11" ht="52.5" customHeight="1" x14ac:dyDescent="0.2">
      <c r="A41" s="4"/>
      <c r="B41" s="4"/>
      <c r="C41" s="4"/>
      <c r="D41" s="121" t="s">
        <v>43</v>
      </c>
      <c r="E41" s="122"/>
      <c r="F41" s="16">
        <f>B30</f>
        <v>590446</v>
      </c>
      <c r="G41" s="5"/>
      <c r="H41" s="25"/>
      <c r="I41" s="4"/>
      <c r="J41" s="10"/>
      <c r="K41" s="12"/>
    </row>
    <row r="42" spans="1:11" ht="52.5" customHeight="1" thickBot="1" x14ac:dyDescent="0.25">
      <c r="A42" s="4"/>
      <c r="B42" s="4"/>
      <c r="C42" s="4"/>
      <c r="D42" s="112" t="s">
        <v>45</v>
      </c>
      <c r="E42" s="113"/>
      <c r="F42" s="17">
        <f>+F40-F41</f>
        <v>-542822</v>
      </c>
      <c r="G42" s="5"/>
      <c r="H42" s="78"/>
      <c r="J42" s="10"/>
      <c r="K42" s="12"/>
    </row>
    <row r="43" spans="1:11" ht="72.75" customHeight="1" thickTop="1" x14ac:dyDescent="0.2">
      <c r="J43" s="11"/>
      <c r="K43" s="12"/>
    </row>
    <row r="44" spans="1:11" s="6" customFormat="1" ht="72.75" customHeight="1" x14ac:dyDescent="0.2">
      <c r="H44" s="4"/>
      <c r="I44" s="4"/>
      <c r="K44" s="8"/>
    </row>
  </sheetData>
  <mergeCells count="6">
    <mergeCell ref="D42:E42"/>
    <mergeCell ref="D30:F30"/>
    <mergeCell ref="D31:F31"/>
    <mergeCell ref="H31:I31"/>
    <mergeCell ref="D40:E40"/>
    <mergeCell ref="D41:E41"/>
  </mergeCells>
  <conditionalFormatting sqref="C2:D2">
    <cfRule type="duplicateValues" dxfId="9" priority="5"/>
  </conditionalFormatting>
  <conditionalFormatting sqref="A40:A42 A2:A33">
    <cfRule type="cellIs" dxfId="8" priority="6" operator="equal">
      <formula>#REF!</formula>
    </cfRule>
  </conditionalFormatting>
  <conditionalFormatting sqref="A1">
    <cfRule type="cellIs" dxfId="7" priority="4" operator="equal">
      <formula>#REF!</formula>
    </cfRule>
  </conditionalFormatting>
  <conditionalFormatting sqref="B1">
    <cfRule type="cellIs" dxfId="6" priority="3" operator="equal">
      <formula>#REF!</formula>
    </cfRule>
  </conditionalFormatting>
  <conditionalFormatting sqref="A34:A39">
    <cfRule type="cellIs" dxfId="5" priority="2" operator="equal">
      <formula>#REF!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3" fitToHeight="2" orientation="landscape" r:id="rId1"/>
  <rowBreaks count="1" manualBreakCount="1">
    <brk id="30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7"/>
  <dimension ref="A1:K47"/>
  <sheetViews>
    <sheetView showGridLines="0" rightToLeft="1" view="pageBreakPreview" zoomScale="40" zoomScaleNormal="40" zoomScaleSheetLayoutView="40" workbookViewId="0">
      <pane ySplit="3" topLeftCell="A36" activePane="bottomLeft" state="frozen"/>
      <selection pane="bottomLeft" activeCell="H36" sqref="H36:I45"/>
    </sheetView>
  </sheetViews>
  <sheetFormatPr defaultColWidth="42.875" defaultRowHeight="18" x14ac:dyDescent="0.2"/>
  <cols>
    <col min="1" max="1" width="25.25" style="6" customWidth="1"/>
    <col min="2" max="2" width="33.25" style="6" bestFit="1" customWidth="1"/>
    <col min="3" max="4" width="33.875" style="6" bestFit="1" customWidth="1"/>
    <col min="5" max="5" width="36.125" style="6" customWidth="1"/>
    <col min="6" max="6" width="35.625" style="6" customWidth="1"/>
    <col min="7" max="7" width="39.875" style="6" customWidth="1"/>
    <col min="8" max="8" width="55.375" style="6" customWidth="1"/>
    <col min="9" max="9" width="91.75" style="6" customWidth="1"/>
    <col min="10" max="10" width="27.75" style="6" customWidth="1"/>
    <col min="11" max="16384" width="42.875" style="8"/>
  </cols>
  <sheetData>
    <row r="1" spans="1:10" ht="34.5" customHeight="1" thickBot="1" x14ac:dyDescent="0.25">
      <c r="A1" s="58" t="s">
        <v>17</v>
      </c>
      <c r="B1" s="59" t="s">
        <v>16</v>
      </c>
      <c r="C1" s="57" t="s">
        <v>69</v>
      </c>
      <c r="D1" s="57" t="s">
        <v>183</v>
      </c>
      <c r="E1" s="57" t="s">
        <v>184</v>
      </c>
      <c r="F1" s="57"/>
      <c r="G1" s="57"/>
      <c r="H1" s="57"/>
      <c r="I1" s="57"/>
      <c r="J1" s="4"/>
    </row>
    <row r="2" spans="1:10" s="1" customFormat="1" ht="105" customHeight="1" thickBot="1" x14ac:dyDescent="0.25">
      <c r="A2" s="60" t="s">
        <v>24</v>
      </c>
      <c r="B2" s="61" t="s">
        <v>0</v>
      </c>
      <c r="C2" s="62" t="s">
        <v>14</v>
      </c>
      <c r="D2" s="62" t="s">
        <v>27</v>
      </c>
      <c r="E2" s="63" t="s">
        <v>1</v>
      </c>
      <c r="F2" s="63" t="s">
        <v>2</v>
      </c>
      <c r="G2" s="63" t="s">
        <v>3</v>
      </c>
      <c r="H2" s="62" t="s">
        <v>15</v>
      </c>
      <c r="I2" s="62" t="s">
        <v>4</v>
      </c>
      <c r="J2" s="21" t="s">
        <v>5</v>
      </c>
    </row>
    <row r="3" spans="1:10" ht="45" customHeight="1" x14ac:dyDescent="0.2">
      <c r="A3" s="57"/>
      <c r="B3" s="64"/>
      <c r="C3" s="57"/>
      <c r="D3" s="57"/>
      <c r="E3" s="56"/>
      <c r="F3" s="56"/>
      <c r="G3" s="65">
        <f>'3-4'!B30</f>
        <v>590446</v>
      </c>
      <c r="H3" s="65"/>
      <c r="I3" s="65" t="s">
        <v>23</v>
      </c>
      <c r="J3" s="22"/>
    </row>
    <row r="4" spans="1:10" s="27" customFormat="1" ht="69.75" customHeight="1" x14ac:dyDescent="0.2">
      <c r="A4" s="66" t="s">
        <v>16</v>
      </c>
      <c r="B4" s="67">
        <v>45385</v>
      </c>
      <c r="C4" s="66"/>
      <c r="D4" s="66">
        <v>1837</v>
      </c>
      <c r="E4" s="68">
        <v>4000</v>
      </c>
      <c r="F4" s="69"/>
      <c r="G4" s="70">
        <f>G3+E4-F4</f>
        <v>594446</v>
      </c>
      <c r="H4" s="71" t="s">
        <v>197</v>
      </c>
      <c r="I4" s="109" t="s">
        <v>198</v>
      </c>
      <c r="J4" s="26"/>
    </row>
    <row r="5" spans="1:10" s="27" customFormat="1" ht="69.75" customHeight="1" x14ac:dyDescent="0.2">
      <c r="A5" s="66" t="s">
        <v>16</v>
      </c>
      <c r="B5" s="67">
        <v>45385</v>
      </c>
      <c r="C5" s="66"/>
      <c r="D5" s="66">
        <v>1838</v>
      </c>
      <c r="E5" s="68">
        <v>21000</v>
      </c>
      <c r="F5" s="69"/>
      <c r="G5" s="70">
        <f t="shared" ref="G5:G29" si="0">G4+E5-F5</f>
        <v>615446</v>
      </c>
      <c r="H5" s="71" t="s">
        <v>197</v>
      </c>
      <c r="I5" s="109" t="s">
        <v>199</v>
      </c>
      <c r="J5" s="26"/>
    </row>
    <row r="6" spans="1:10" s="27" customFormat="1" ht="69.75" customHeight="1" x14ac:dyDescent="0.2">
      <c r="A6" s="66" t="s">
        <v>16</v>
      </c>
      <c r="B6" s="67">
        <v>45385</v>
      </c>
      <c r="C6" s="66"/>
      <c r="D6" s="66">
        <v>1839</v>
      </c>
      <c r="E6" s="68">
        <v>65000</v>
      </c>
      <c r="F6" s="69"/>
      <c r="G6" s="70">
        <f t="shared" si="0"/>
        <v>680446</v>
      </c>
      <c r="H6" s="71" t="s">
        <v>200</v>
      </c>
      <c r="I6" s="109" t="s">
        <v>201</v>
      </c>
      <c r="J6" s="26"/>
    </row>
    <row r="7" spans="1:10" s="27" customFormat="1" ht="69.75" customHeight="1" x14ac:dyDescent="0.2">
      <c r="A7" s="66" t="s">
        <v>16</v>
      </c>
      <c r="B7" s="67">
        <v>45385</v>
      </c>
      <c r="C7" s="66"/>
      <c r="D7" s="66">
        <v>1840</v>
      </c>
      <c r="E7" s="68">
        <v>180000</v>
      </c>
      <c r="F7" s="69"/>
      <c r="G7" s="70">
        <f t="shared" si="0"/>
        <v>860446</v>
      </c>
      <c r="H7" s="71" t="s">
        <v>74</v>
      </c>
      <c r="I7" s="109" t="s">
        <v>214</v>
      </c>
      <c r="J7" s="26"/>
    </row>
    <row r="8" spans="1:10" s="27" customFormat="1" ht="69.75" customHeight="1" x14ac:dyDescent="0.2">
      <c r="A8" s="66" t="s">
        <v>16</v>
      </c>
      <c r="B8" s="67">
        <v>45385</v>
      </c>
      <c r="C8" s="66"/>
      <c r="D8" s="66">
        <v>1841</v>
      </c>
      <c r="E8" s="68">
        <v>40000</v>
      </c>
      <c r="F8" s="69"/>
      <c r="G8" s="70">
        <f t="shared" si="0"/>
        <v>900446</v>
      </c>
      <c r="H8" s="71" t="s">
        <v>7</v>
      </c>
      <c r="I8" s="109" t="s">
        <v>215</v>
      </c>
      <c r="J8" s="26"/>
    </row>
    <row r="9" spans="1:10" s="108" customFormat="1" ht="69.75" customHeight="1" x14ac:dyDescent="0.2">
      <c r="A9" s="105" t="s">
        <v>16</v>
      </c>
      <c r="B9" s="106">
        <v>45385</v>
      </c>
      <c r="C9" s="105"/>
      <c r="D9" s="105">
        <v>2457</v>
      </c>
      <c r="E9" s="107">
        <v>25000</v>
      </c>
      <c r="F9" s="103"/>
      <c r="G9" s="110">
        <f t="shared" si="0"/>
        <v>925446</v>
      </c>
      <c r="H9" s="104" t="s">
        <v>217</v>
      </c>
      <c r="I9" s="111" t="s">
        <v>218</v>
      </c>
      <c r="J9" s="30"/>
    </row>
    <row r="10" spans="1:10" s="27" customFormat="1" ht="69.75" customHeight="1" x14ac:dyDescent="0.2">
      <c r="A10" s="66" t="s">
        <v>16</v>
      </c>
      <c r="B10" s="67">
        <v>45385</v>
      </c>
      <c r="C10" s="66"/>
      <c r="D10" s="66">
        <v>1842</v>
      </c>
      <c r="E10" s="68">
        <v>154000</v>
      </c>
      <c r="F10" s="69"/>
      <c r="G10" s="70">
        <f t="shared" si="0"/>
        <v>1079446</v>
      </c>
      <c r="H10" s="71" t="s">
        <v>220</v>
      </c>
      <c r="I10" s="109" t="s">
        <v>221</v>
      </c>
      <c r="J10" s="26"/>
    </row>
    <row r="11" spans="1:10" s="27" customFormat="1" ht="69.75" customHeight="1" x14ac:dyDescent="0.2">
      <c r="A11" s="66" t="s">
        <v>16</v>
      </c>
      <c r="B11" s="67">
        <v>45385</v>
      </c>
      <c r="C11" s="66"/>
      <c r="D11" s="66"/>
      <c r="E11" s="68">
        <v>507000</v>
      </c>
      <c r="F11" s="69"/>
      <c r="G11" s="70">
        <f t="shared" ref="G11" si="1">G10+E11-F11</f>
        <v>1586446</v>
      </c>
      <c r="H11" s="71" t="s">
        <v>54</v>
      </c>
      <c r="I11" s="109" t="s">
        <v>219</v>
      </c>
      <c r="J11" s="26"/>
    </row>
    <row r="12" spans="1:10" s="27" customFormat="1" ht="69.75" customHeight="1" x14ac:dyDescent="0.2">
      <c r="A12" s="66" t="s">
        <v>16</v>
      </c>
      <c r="B12" s="67">
        <v>45385</v>
      </c>
      <c r="C12" s="66"/>
      <c r="D12" s="66">
        <v>1843</v>
      </c>
      <c r="E12" s="68">
        <v>47500</v>
      </c>
      <c r="F12" s="69"/>
      <c r="G12" s="70">
        <f t="shared" si="0"/>
        <v>1633946</v>
      </c>
      <c r="H12" s="71" t="s">
        <v>222</v>
      </c>
      <c r="I12" s="109" t="s">
        <v>223</v>
      </c>
      <c r="J12" s="26"/>
    </row>
    <row r="13" spans="1:10" s="27" customFormat="1" ht="69.75" customHeight="1" x14ac:dyDescent="0.2">
      <c r="A13" s="66" t="s">
        <v>16</v>
      </c>
      <c r="B13" s="67">
        <v>45385</v>
      </c>
      <c r="C13" s="66">
        <v>2807</v>
      </c>
      <c r="D13" s="66"/>
      <c r="E13" s="68"/>
      <c r="F13" s="69">
        <v>10000</v>
      </c>
      <c r="G13" s="70">
        <f t="shared" si="0"/>
        <v>1623946</v>
      </c>
      <c r="H13" s="71" t="s">
        <v>57</v>
      </c>
      <c r="I13" s="109" t="s">
        <v>202</v>
      </c>
      <c r="J13" s="26"/>
    </row>
    <row r="14" spans="1:10" s="108" customFormat="1" ht="69.75" customHeight="1" x14ac:dyDescent="0.2">
      <c r="A14" s="66" t="s">
        <v>16</v>
      </c>
      <c r="B14" s="67">
        <v>45385</v>
      </c>
      <c r="C14" s="66">
        <v>2808</v>
      </c>
      <c r="D14" s="105"/>
      <c r="E14" s="68"/>
      <c r="F14" s="69">
        <v>8000</v>
      </c>
      <c r="G14" s="70">
        <f t="shared" si="0"/>
        <v>1615946</v>
      </c>
      <c r="H14" s="71" t="s">
        <v>203</v>
      </c>
      <c r="I14" s="109" t="s">
        <v>204</v>
      </c>
      <c r="J14" s="30"/>
    </row>
    <row r="15" spans="1:10" s="27" customFormat="1" ht="69.75" customHeight="1" x14ac:dyDescent="0.2">
      <c r="A15" s="66" t="s">
        <v>16</v>
      </c>
      <c r="B15" s="67">
        <v>45385</v>
      </c>
      <c r="C15" s="66">
        <v>2809</v>
      </c>
      <c r="D15" s="66"/>
      <c r="E15" s="68"/>
      <c r="F15" s="69">
        <v>30000</v>
      </c>
      <c r="G15" s="70">
        <f t="shared" si="0"/>
        <v>1585946</v>
      </c>
      <c r="H15" s="71" t="s">
        <v>205</v>
      </c>
      <c r="I15" s="109" t="s">
        <v>206</v>
      </c>
      <c r="J15" s="26"/>
    </row>
    <row r="16" spans="1:10" s="27" customFormat="1" ht="69.75" customHeight="1" x14ac:dyDescent="0.2">
      <c r="A16" s="66" t="s">
        <v>16</v>
      </c>
      <c r="B16" s="67">
        <v>45386</v>
      </c>
      <c r="C16" s="66">
        <v>2810</v>
      </c>
      <c r="D16" s="66"/>
      <c r="E16" s="68"/>
      <c r="F16" s="69">
        <v>20000</v>
      </c>
      <c r="G16" s="70">
        <f t="shared" si="0"/>
        <v>1565946</v>
      </c>
      <c r="H16" s="71" t="s">
        <v>207</v>
      </c>
      <c r="I16" s="109" t="s">
        <v>208</v>
      </c>
      <c r="J16" s="26"/>
    </row>
    <row r="17" spans="1:10" s="27" customFormat="1" ht="69.75" customHeight="1" x14ac:dyDescent="0.2">
      <c r="A17" s="66" t="s">
        <v>16</v>
      </c>
      <c r="B17" s="67">
        <v>45386</v>
      </c>
      <c r="C17" s="66">
        <v>2811</v>
      </c>
      <c r="D17" s="66"/>
      <c r="E17" s="68"/>
      <c r="F17" s="69">
        <v>600</v>
      </c>
      <c r="G17" s="70">
        <f t="shared" si="0"/>
        <v>1565346</v>
      </c>
      <c r="H17" s="71" t="s">
        <v>16</v>
      </c>
      <c r="I17" s="109" t="s">
        <v>209</v>
      </c>
      <c r="J17" s="26"/>
    </row>
    <row r="18" spans="1:10" s="27" customFormat="1" ht="69.75" customHeight="1" x14ac:dyDescent="0.2">
      <c r="A18" s="66" t="s">
        <v>16</v>
      </c>
      <c r="B18" s="67">
        <v>45386</v>
      </c>
      <c r="C18" s="66">
        <v>2812</v>
      </c>
      <c r="D18" s="66"/>
      <c r="E18" s="68"/>
      <c r="F18" s="69">
        <v>20000</v>
      </c>
      <c r="G18" s="70">
        <f t="shared" si="0"/>
        <v>1545346</v>
      </c>
      <c r="H18" s="71" t="s">
        <v>210</v>
      </c>
      <c r="I18" s="109" t="s">
        <v>211</v>
      </c>
      <c r="J18" s="26"/>
    </row>
    <row r="19" spans="1:10" s="27" customFormat="1" ht="69.75" customHeight="1" x14ac:dyDescent="0.2">
      <c r="A19" s="66" t="s">
        <v>16</v>
      </c>
      <c r="B19" s="67">
        <v>45386</v>
      </c>
      <c r="C19" s="66">
        <v>2813</v>
      </c>
      <c r="D19" s="66"/>
      <c r="E19" s="68"/>
      <c r="F19" s="69">
        <v>10000</v>
      </c>
      <c r="G19" s="70">
        <f t="shared" si="0"/>
        <v>1535346</v>
      </c>
      <c r="H19" s="71" t="s">
        <v>57</v>
      </c>
      <c r="I19" s="109" t="s">
        <v>212</v>
      </c>
      <c r="J19" s="26"/>
    </row>
    <row r="20" spans="1:10" s="27" customFormat="1" ht="69.75" customHeight="1" x14ac:dyDescent="0.2">
      <c r="A20" s="66" t="s">
        <v>16</v>
      </c>
      <c r="B20" s="67">
        <v>45386</v>
      </c>
      <c r="C20" s="66">
        <v>2814</v>
      </c>
      <c r="D20" s="66"/>
      <c r="E20" s="68"/>
      <c r="F20" s="69">
        <v>0</v>
      </c>
      <c r="G20" s="70">
        <f t="shared" si="0"/>
        <v>1535346</v>
      </c>
      <c r="H20" s="71" t="s">
        <v>30</v>
      </c>
      <c r="I20" s="109" t="s">
        <v>30</v>
      </c>
      <c r="J20" s="26"/>
    </row>
    <row r="21" spans="1:10" s="27" customFormat="1" ht="69.75" customHeight="1" x14ac:dyDescent="0.2">
      <c r="A21" s="66" t="s">
        <v>16</v>
      </c>
      <c r="B21" s="67">
        <v>45386</v>
      </c>
      <c r="C21" s="66">
        <v>2815</v>
      </c>
      <c r="D21" s="66"/>
      <c r="E21" s="68"/>
      <c r="F21" s="69">
        <v>14600</v>
      </c>
      <c r="G21" s="70">
        <f t="shared" si="0"/>
        <v>1520746</v>
      </c>
      <c r="H21" s="71" t="s">
        <v>11</v>
      </c>
      <c r="I21" s="109" t="s">
        <v>66</v>
      </c>
      <c r="J21" s="26"/>
    </row>
    <row r="22" spans="1:10" s="27" customFormat="1" ht="69.75" customHeight="1" x14ac:dyDescent="0.2">
      <c r="A22" s="66" t="s">
        <v>16</v>
      </c>
      <c r="B22" s="67">
        <v>45386</v>
      </c>
      <c r="C22" s="66"/>
      <c r="D22" s="66"/>
      <c r="E22" s="68"/>
      <c r="F22" s="69">
        <v>350000</v>
      </c>
      <c r="G22" s="70">
        <f t="shared" si="0"/>
        <v>1170746</v>
      </c>
      <c r="H22" s="71" t="s">
        <v>57</v>
      </c>
      <c r="I22" s="109" t="s">
        <v>216</v>
      </c>
      <c r="J22" s="26"/>
    </row>
    <row r="23" spans="1:10" s="27" customFormat="1" ht="69.75" customHeight="1" x14ac:dyDescent="0.2">
      <c r="A23" s="66" t="s">
        <v>16</v>
      </c>
      <c r="B23" s="67">
        <v>45386</v>
      </c>
      <c r="C23" s="66">
        <v>2816</v>
      </c>
      <c r="D23" s="66"/>
      <c r="E23" s="68"/>
      <c r="F23" s="69">
        <v>30000</v>
      </c>
      <c r="G23" s="70">
        <f t="shared" si="0"/>
        <v>1140746</v>
      </c>
      <c r="H23" s="71" t="s">
        <v>26</v>
      </c>
      <c r="I23" s="109" t="s">
        <v>225</v>
      </c>
      <c r="J23" s="26"/>
    </row>
    <row r="24" spans="1:10" s="27" customFormat="1" ht="69.75" customHeight="1" x14ac:dyDescent="0.2">
      <c r="A24" s="66" t="s">
        <v>16</v>
      </c>
      <c r="B24" s="67">
        <v>45386</v>
      </c>
      <c r="C24" s="66">
        <v>2817</v>
      </c>
      <c r="D24" s="66"/>
      <c r="E24" s="68"/>
      <c r="F24" s="69">
        <v>7620</v>
      </c>
      <c r="G24" s="70">
        <f t="shared" si="0"/>
        <v>1133126</v>
      </c>
      <c r="H24" s="71" t="s">
        <v>26</v>
      </c>
      <c r="I24" s="71" t="s">
        <v>226</v>
      </c>
      <c r="J24" s="26"/>
    </row>
    <row r="25" spans="1:10" s="27" customFormat="1" ht="69.75" customHeight="1" x14ac:dyDescent="0.2">
      <c r="A25" s="66" t="s">
        <v>16</v>
      </c>
      <c r="B25" s="67">
        <v>45386</v>
      </c>
      <c r="C25" s="66">
        <v>2818</v>
      </c>
      <c r="D25" s="66"/>
      <c r="E25" s="68"/>
      <c r="F25" s="69">
        <v>100000</v>
      </c>
      <c r="G25" s="70">
        <f t="shared" si="0"/>
        <v>1033126</v>
      </c>
      <c r="H25" s="71" t="s">
        <v>70</v>
      </c>
      <c r="I25" s="71" t="s">
        <v>224</v>
      </c>
      <c r="J25" s="26"/>
    </row>
    <row r="26" spans="1:10" s="27" customFormat="1" ht="69.75" customHeight="1" x14ac:dyDescent="0.2">
      <c r="A26" s="66" t="s">
        <v>16</v>
      </c>
      <c r="B26" s="67">
        <v>45386</v>
      </c>
      <c r="C26" s="66">
        <v>2819</v>
      </c>
      <c r="D26" s="66"/>
      <c r="E26" s="68"/>
      <c r="F26" s="69">
        <v>100000</v>
      </c>
      <c r="G26" s="70">
        <f t="shared" si="0"/>
        <v>933126</v>
      </c>
      <c r="H26" s="71" t="s">
        <v>10</v>
      </c>
      <c r="I26" s="71" t="s">
        <v>13</v>
      </c>
      <c r="J26" s="26"/>
    </row>
    <row r="27" spans="1:10" s="27" customFormat="1" ht="69.75" customHeight="1" x14ac:dyDescent="0.2">
      <c r="A27" s="66" t="s">
        <v>16</v>
      </c>
      <c r="B27" s="67">
        <v>45386</v>
      </c>
      <c r="C27" s="66"/>
      <c r="D27" s="66"/>
      <c r="E27" s="68"/>
      <c r="F27" s="69"/>
      <c r="G27" s="70">
        <f t="shared" si="0"/>
        <v>933126</v>
      </c>
      <c r="H27" s="71"/>
      <c r="I27" s="71"/>
      <c r="J27" s="26"/>
    </row>
    <row r="28" spans="1:10" s="27" customFormat="1" ht="69.75" customHeight="1" x14ac:dyDescent="0.2">
      <c r="A28" s="66" t="s">
        <v>16</v>
      </c>
      <c r="B28" s="67">
        <v>45386</v>
      </c>
      <c r="C28" s="66"/>
      <c r="D28" s="66"/>
      <c r="E28" s="68"/>
      <c r="F28" s="69"/>
      <c r="G28" s="70">
        <f t="shared" si="0"/>
        <v>933126</v>
      </c>
      <c r="H28" s="71"/>
      <c r="I28" s="71"/>
      <c r="J28" s="26"/>
    </row>
    <row r="29" spans="1:10" s="27" customFormat="1" ht="69.75" customHeight="1" x14ac:dyDescent="0.2">
      <c r="A29" s="66" t="s">
        <v>16</v>
      </c>
      <c r="B29" s="67">
        <v>45386</v>
      </c>
      <c r="C29" s="66"/>
      <c r="D29" s="66"/>
      <c r="E29" s="68"/>
      <c r="F29" s="69"/>
      <c r="G29" s="70">
        <f t="shared" si="0"/>
        <v>933126</v>
      </c>
      <c r="H29" s="71"/>
      <c r="I29" s="71"/>
      <c r="J29" s="26"/>
    </row>
    <row r="30" spans="1:10" s="27" customFormat="1" ht="69.75" customHeight="1" thickBot="1" x14ac:dyDescent="0.25">
      <c r="A30" s="81"/>
      <c r="B30" s="84"/>
      <c r="C30" s="81"/>
      <c r="D30" s="81"/>
      <c r="E30" s="82"/>
      <c r="F30" s="82"/>
      <c r="G30" s="85"/>
      <c r="H30" s="86"/>
      <c r="I30" s="86"/>
      <c r="J30" s="83"/>
    </row>
    <row r="31" spans="1:10" s="9" customFormat="1" ht="100.5" customHeight="1" thickTop="1" thickBot="1" x14ac:dyDescent="0.25">
      <c r="A31" s="58"/>
      <c r="B31" s="48" t="s">
        <v>21</v>
      </c>
      <c r="C31" s="49" t="s">
        <v>18</v>
      </c>
      <c r="D31" s="49" t="s">
        <v>64</v>
      </c>
      <c r="E31" s="49" t="s">
        <v>75</v>
      </c>
      <c r="F31" s="49" t="s">
        <v>19</v>
      </c>
      <c r="G31" s="50" t="s">
        <v>28</v>
      </c>
      <c r="H31" s="51" t="s">
        <v>33</v>
      </c>
      <c r="I31" s="77" t="s">
        <v>185</v>
      </c>
      <c r="J31" s="23"/>
    </row>
    <row r="32" spans="1:10" ht="114" customHeight="1" thickTop="1" thickBot="1" x14ac:dyDescent="0.25">
      <c r="A32" s="57"/>
      <c r="B32" s="52">
        <f>$G$3</f>
        <v>590446</v>
      </c>
      <c r="C32" s="53">
        <f>SUMIF(A4:A29,B1,E4:E$29)</f>
        <v>1043500</v>
      </c>
      <c r="D32" s="53">
        <f>SUMIF(A4:A29,B1,F4:$F$29)</f>
        <v>700820</v>
      </c>
      <c r="E32" s="53">
        <f>SUMIF(A4:A29,C1,E4:$E$29)</f>
        <v>0</v>
      </c>
      <c r="F32" s="53">
        <f>SUMIF(A4:A29,A1,$E4:E$29)</f>
        <v>0</v>
      </c>
      <c r="G32" s="53">
        <f>SUMIF(A4:A29,A1,$F4:F$29)</f>
        <v>0</v>
      </c>
      <c r="H32" s="54">
        <f>+B32+C32+E32+F32-D32-G32</f>
        <v>933126</v>
      </c>
      <c r="I32" s="2">
        <f>SUMIF(A4:A29,D1,E4:E29)</f>
        <v>0</v>
      </c>
      <c r="J32" s="24"/>
    </row>
    <row r="33" spans="1:11" ht="75.75" customHeight="1" thickTop="1" thickBot="1" x14ac:dyDescent="0.25">
      <c r="A33" s="57"/>
      <c r="B33" s="55">
        <f>+B32+C32-D32</f>
        <v>933126</v>
      </c>
      <c r="C33" s="55"/>
      <c r="D33" s="114" t="s">
        <v>29</v>
      </c>
      <c r="E33" s="114"/>
      <c r="F33" s="114"/>
      <c r="G33" s="56"/>
      <c r="H33" s="57"/>
      <c r="I33" s="57"/>
      <c r="J33" s="22"/>
    </row>
    <row r="34" spans="1:11" ht="72" customHeight="1" thickTop="1" x14ac:dyDescent="0.2">
      <c r="A34" s="4"/>
      <c r="B34" s="4"/>
      <c r="C34" s="7"/>
      <c r="D34" s="123" t="s">
        <v>39</v>
      </c>
      <c r="E34" s="124"/>
      <c r="F34" s="125"/>
      <c r="G34" s="5"/>
      <c r="H34" s="118"/>
      <c r="I34" s="118"/>
      <c r="J34" s="4"/>
    </row>
    <row r="35" spans="1:11" ht="66" customHeight="1" thickBot="1" x14ac:dyDescent="0.25">
      <c r="A35" s="4"/>
      <c r="B35" s="4"/>
      <c r="C35" s="7"/>
      <c r="D35" s="95" t="s">
        <v>40</v>
      </c>
      <c r="E35" s="96" t="s">
        <v>41</v>
      </c>
      <c r="F35" s="97" t="s">
        <v>42</v>
      </c>
      <c r="G35" s="5"/>
      <c r="J35" s="14"/>
    </row>
    <row r="36" spans="1:11" ht="43.5" customHeight="1" thickTop="1" x14ac:dyDescent="0.2">
      <c r="A36" s="4"/>
      <c r="B36" s="41"/>
      <c r="C36" s="4"/>
      <c r="D36" s="31">
        <v>1108</v>
      </c>
      <c r="E36" s="32">
        <v>200</v>
      </c>
      <c r="F36" s="33">
        <f>+E36*D36</f>
        <v>221600</v>
      </c>
      <c r="G36" s="5"/>
      <c r="H36" s="87"/>
      <c r="I36" s="88"/>
      <c r="J36" s="20"/>
    </row>
    <row r="37" spans="1:11" ht="43.5" customHeight="1" x14ac:dyDescent="0.2">
      <c r="A37" s="4"/>
      <c r="B37" s="25"/>
      <c r="C37" s="4"/>
      <c r="D37" s="34">
        <v>1732</v>
      </c>
      <c r="E37" s="35">
        <v>100</v>
      </c>
      <c r="F37" s="36">
        <f t="shared" ref="F37:F42" si="2">+E37*D37</f>
        <v>173200</v>
      </c>
      <c r="G37" s="5"/>
      <c r="H37" s="87"/>
      <c r="I37" s="88"/>
      <c r="J37" s="4"/>
    </row>
    <row r="38" spans="1:11" ht="43.5" customHeight="1" x14ac:dyDescent="0.2">
      <c r="A38" s="4"/>
      <c r="B38" s="25"/>
      <c r="C38" s="4"/>
      <c r="D38" s="34">
        <v>237</v>
      </c>
      <c r="E38" s="35">
        <v>50</v>
      </c>
      <c r="F38" s="36">
        <f t="shared" si="2"/>
        <v>11850</v>
      </c>
      <c r="G38" s="5"/>
      <c r="H38" s="87"/>
      <c r="I38" s="88"/>
      <c r="J38" s="4"/>
    </row>
    <row r="39" spans="1:11" ht="43.5" customHeight="1" x14ac:dyDescent="0.2">
      <c r="A39" s="4"/>
      <c r="B39" s="7"/>
      <c r="C39" s="4"/>
      <c r="D39" s="34">
        <v>19</v>
      </c>
      <c r="E39" s="35">
        <v>20</v>
      </c>
      <c r="F39" s="36">
        <f>+E39*D39</f>
        <v>380</v>
      </c>
      <c r="G39" s="5"/>
      <c r="H39" s="89"/>
      <c r="I39" s="90"/>
      <c r="J39" s="4"/>
    </row>
    <row r="40" spans="1:11" ht="43.5" customHeight="1" x14ac:dyDescent="0.2">
      <c r="A40" s="4"/>
      <c r="B40" s="4"/>
      <c r="C40" s="4"/>
      <c r="D40" s="34">
        <v>102</v>
      </c>
      <c r="E40" s="35">
        <v>10</v>
      </c>
      <c r="F40" s="36">
        <f t="shared" si="2"/>
        <v>1020</v>
      </c>
      <c r="G40" s="5"/>
      <c r="H40" s="91"/>
      <c r="I40" s="92"/>
      <c r="J40" s="4"/>
    </row>
    <row r="41" spans="1:11" ht="43.5" customHeight="1" x14ac:dyDescent="0.2">
      <c r="A41" s="4"/>
      <c r="B41" s="4"/>
      <c r="C41" s="4"/>
      <c r="D41" s="34">
        <v>44</v>
      </c>
      <c r="E41" s="35">
        <v>5</v>
      </c>
      <c r="F41" s="36">
        <f t="shared" si="2"/>
        <v>220</v>
      </c>
      <c r="G41" s="5"/>
      <c r="H41" s="91"/>
      <c r="I41" s="92"/>
      <c r="J41" s="4"/>
    </row>
    <row r="42" spans="1:11" ht="43.5" customHeight="1" thickBot="1" x14ac:dyDescent="0.25">
      <c r="A42" s="4"/>
      <c r="B42" s="4"/>
      <c r="C42" s="4"/>
      <c r="D42" s="37">
        <v>54</v>
      </c>
      <c r="E42" s="38">
        <v>1</v>
      </c>
      <c r="F42" s="39">
        <f t="shared" si="2"/>
        <v>54</v>
      </c>
      <c r="G42" s="5"/>
      <c r="H42" s="89"/>
      <c r="I42" s="90"/>
      <c r="J42" s="4"/>
    </row>
    <row r="43" spans="1:11" ht="52.5" customHeight="1" thickTop="1" x14ac:dyDescent="0.2">
      <c r="A43" s="4"/>
      <c r="B43" s="4"/>
      <c r="C43" s="4"/>
      <c r="D43" s="119" t="s">
        <v>44</v>
      </c>
      <c r="E43" s="120"/>
      <c r="F43" s="15">
        <f>SUM(F36:F42)</f>
        <v>408324</v>
      </c>
      <c r="G43" s="5"/>
      <c r="H43" s="99"/>
      <c r="I43" s="94"/>
      <c r="J43" s="10"/>
      <c r="K43" s="12"/>
    </row>
    <row r="44" spans="1:11" ht="52.5" customHeight="1" x14ac:dyDescent="0.2">
      <c r="A44" s="4"/>
      <c r="B44" s="4"/>
      <c r="C44" s="4"/>
      <c r="D44" s="121" t="s">
        <v>43</v>
      </c>
      <c r="E44" s="122"/>
      <c r="F44" s="16">
        <f>B33</f>
        <v>933126</v>
      </c>
      <c r="G44" s="5"/>
      <c r="H44" s="25"/>
      <c r="I44" s="4"/>
      <c r="J44" s="10"/>
      <c r="K44" s="12"/>
    </row>
    <row r="45" spans="1:11" ht="52.5" customHeight="1" thickBot="1" x14ac:dyDescent="0.25">
      <c r="A45" s="4"/>
      <c r="B45" s="4"/>
      <c r="C45" s="4"/>
      <c r="D45" s="112" t="s">
        <v>45</v>
      </c>
      <c r="E45" s="113"/>
      <c r="F45" s="17">
        <f>+F43-F44</f>
        <v>-524802</v>
      </c>
      <c r="G45" s="5"/>
      <c r="H45" s="78"/>
      <c r="J45" s="10"/>
      <c r="K45" s="12"/>
    </row>
    <row r="46" spans="1:11" ht="72.75" customHeight="1" thickTop="1" x14ac:dyDescent="0.2">
      <c r="J46" s="11"/>
      <c r="K46" s="12"/>
    </row>
    <row r="47" spans="1:11" s="6" customFormat="1" ht="72.75" customHeight="1" x14ac:dyDescent="0.2">
      <c r="H47" s="4"/>
      <c r="I47" s="4"/>
      <c r="K47" s="8"/>
    </row>
  </sheetData>
  <mergeCells count="6">
    <mergeCell ref="D45:E45"/>
    <mergeCell ref="D33:F33"/>
    <mergeCell ref="D34:F34"/>
    <mergeCell ref="H34:I34"/>
    <mergeCell ref="D43:E43"/>
    <mergeCell ref="D44:E44"/>
  </mergeCells>
  <conditionalFormatting sqref="C2:D2">
    <cfRule type="duplicateValues" dxfId="4" priority="4"/>
  </conditionalFormatting>
  <conditionalFormatting sqref="A43:A45 A2:A36">
    <cfRule type="cellIs" dxfId="3" priority="5" operator="equal">
      <formula>#REF!</formula>
    </cfRule>
  </conditionalFormatting>
  <conditionalFormatting sqref="A1">
    <cfRule type="cellIs" dxfId="2" priority="3" operator="equal">
      <formula>#REF!</formula>
    </cfRule>
  </conditionalFormatting>
  <conditionalFormatting sqref="B1">
    <cfRule type="cellIs" dxfId="1" priority="2" operator="equal">
      <formula>#REF!</formula>
    </cfRule>
  </conditionalFormatting>
  <conditionalFormatting sqref="A37:A42">
    <cfRule type="cellIs" dxfId="0" priority="1" operator="equal">
      <formula>#REF!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1" fitToHeight="2" orientation="landscape" r:id="rId1"/>
  <rowBreaks count="1" manualBreakCount="1">
    <brk id="33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7 Y 1 p W O H T F u u o A A A A + Q A A A B I A H A B D b 2 5 m a W c v U G F j a 2 F n Z S 5 4 b W w g o h g A K K A U A A A A A A A A A A A A A A A A A A A A A A A A A A A A h Y / f C o I w H I V f R X b v / p h F y M 9 J R H c J Q R D d j r l 0 p D O 2 m b 5 b F z 1 S r 5 B Q h n d d n s N 3 4 D u v x x O y o a m D u 7 J O t y Z F D F M U K C P b Q p s y R Z 2 / h G u U c T g I e R W l C k b Y u G R w O k W V 9 7 e E k L 7 v c b / A r S 1 J R C k j 5 3 x / l J V q R K i N 8 8 J I h X 6 r 4 v 8 K c T h 9 Z H i E o x j H d L X E L K Y M y N R D r s 2 M G Z U x B T I r Y d v V v r O K C x t u d k C m C O R 7 g 7 8 B U E s D B B Q A A g A I A O 2 N a V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t j W l Y K I p H u A 4 A A A A R A A A A E w A c A E Z v c m 1 1 b G F z L 1 N l Y 3 R p b 2 4 x L m 0 g o h g A K K A U A A A A A A A A A A A A A A A A A A A A A A A A A A A A K 0 5 N L s n M z 1 M I h t C G 1 g B Q S w E C L Q A U A A I A C A D t j W l Y 4 d M W 6 6 g A A A D 5 A A A A E g A A A A A A A A A A A A A A A A A A A A A A Q 2 9 u Z m l n L 1 B h Y 2 t h Z 2 U u e G 1 s U E s B A i 0 A F A A C A A g A 7 Y 1 p W A / K 6 a u k A A A A 6 Q A A A B M A A A A A A A A A A A A A A A A A 9 A A A A F t D b 2 5 0 Z W 5 0 X 1 R 5 c G V z X S 5 4 b W x Q S w E C L Q A U A A I A C A D t j W l Y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E Q 3 R e y s B w B L t r G u F t Q / 4 d 0 A A A A A A g A A A A A A E G Y A A A A B A A A g A A A A L C N K t P p / N g B 6 U 4 9 n K F o C F v Y h q 1 u T Y o F G W M y 4 n / z V i K 0 A A A A A D o A A A A A C A A A g A A A A M k L P g 8 w K W 0 6 P C U 5 M E l z E 4 Y b J b 0 b s L L D o Q L q 6 V / f w n I 1 Q A A A A L 8 Q G g 3 V Y K + D B 1 G s q M M o b 6 O T K a e K B 0 s W 1 v F p y f V d B N s i E g B 8 J B p w s Y g q X I T d e 0 B d P K r f r A 2 6 7 n 5 P x 9 H k E a Z T U s 0 d D N d q d 7 B U A G A Z 8 l a K V j t F A A A A A T n 9 K H B H r Z q h O 9 o G O W O F R T I s M A I f P B m j x G g Q + V E R / 3 Z z c i V 8 3 I E o N N 8 + 4 e 6 t 5 C i O Z o t I 2 V c p U L 8 f v X 9 t Y 0 m m Y E A = = < / D a t a M a s h u p > 
</file>

<file path=customXml/itemProps1.xml><?xml version="1.0" encoding="utf-8"?>
<ds:datastoreItem xmlns:ds="http://schemas.openxmlformats.org/officeDocument/2006/customXml" ds:itemID="{D98EA16F-20BA-4580-A183-AF341121AD3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26-3</vt:lpstr>
      <vt:lpstr>27-3</vt:lpstr>
      <vt:lpstr>28-3</vt:lpstr>
      <vt:lpstr>30-3</vt:lpstr>
      <vt:lpstr>31-3</vt:lpstr>
      <vt:lpstr>1-4</vt:lpstr>
      <vt:lpstr>2-4</vt:lpstr>
      <vt:lpstr>3-4</vt:lpstr>
      <vt:lpstr>4-4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2024-04-06T19:20:10Z</dcterms:modified>
</cp:coreProperties>
</file>